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C:\Users\User\Dropbox (一般財団法人エルピーガス振興センター)\令和４年度　補正予算\よ　様式集＆記入例\"/>
    </mc:Choice>
  </mc:AlternateContent>
  <xr:revisionPtr revIDLastSave="0" documentId="8_{967BA6CC-5C8C-4736-8EFE-41E8FC74D6FD}" xr6:coauthVersionLast="36" xr6:coauthVersionMax="36" xr10:uidLastSave="{00000000-0000-0000-0000-000000000000}"/>
  <bookViews>
    <workbookView xWindow="0" yWindow="0" windowWidth="20490" windowHeight="7335" tabRatio="908" activeTab="2" xr2:uid="{00000000-000D-0000-FFFF-FFFF00000000}"/>
  </bookViews>
  <sheets>
    <sheet name="データシート" sheetId="4" r:id="rId1"/>
    <sheet name="目次" sheetId="12" r:id="rId2"/>
    <sheet name="入力シート" sheetId="1" r:id="rId3"/>
    <sheet name="項目マップ" sheetId="5" state="hidden" r:id="rId4"/>
    <sheet name="マスターデータ" sheetId="2" state="hidden" r:id="rId5"/>
    <sheet name="様式第１" sheetId="6" r:id="rId6"/>
    <sheet name="様式第6" sheetId="9" r:id="rId7"/>
    <sheet name="様式第7" sheetId="11" r:id="rId8"/>
    <sheet name="様式第12" sheetId="7" r:id="rId9"/>
  </sheets>
  <externalReferences>
    <externalReference r:id="rId10"/>
  </externalReferences>
  <definedNames>
    <definedName name="_xlnm._FilterDatabase" localSheetId="3" hidden="1">項目マップ!$A$1:$E$389</definedName>
    <definedName name="hantei_5" localSheetId="8">様式第12!#REF!</definedName>
    <definedName name="hantei_5" localSheetId="6">様式第6!$AN$146:$AO$148</definedName>
    <definedName name="hantei_5" localSheetId="7">様式第7!$AN$149:$AO$151</definedName>
    <definedName name="_xlnm.Print_Area" localSheetId="2">入力シート!$A$5:$AT$468</definedName>
    <definedName name="_xlnm.Print_Area" localSheetId="5">様式第１!$B$2:$AL$190</definedName>
    <definedName name="_xlnm.Print_Area" localSheetId="8">様式第12!$B$2:$AL$217</definedName>
    <definedName name="_xlnm.Print_Area" localSheetId="6">様式第6!$B$2:$AL$235</definedName>
    <definedName name="_xlnm.Print_Area" localSheetId="7">様式第7!$B$2:$AL$231</definedName>
    <definedName name="事業区分">入力シート!$M$86</definedName>
    <definedName name="事業年度">入力シート!$M$10</definedName>
    <definedName name="提出様式">入力シート!$M$11</definedName>
    <definedName name="判定テーブル" localSheetId="5">[1]マスターデータ!$I$2:$L$6</definedName>
    <definedName name="判定テーブル" localSheetId="6">[1]マスターデータ!$I$2:$L$6</definedName>
    <definedName name="判定テーブル" localSheetId="7">[1]マスターデータ!$I$2:$L$6</definedName>
    <definedName name="判定テーブル">マスターデータ!$H$2:$K$6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59" i="1" l="1"/>
  <c r="AG458" i="1"/>
  <c r="AG457" i="1"/>
  <c r="AG366" i="1"/>
  <c r="AG365" i="1"/>
  <c r="AG364" i="1"/>
  <c r="AC182" i="1"/>
  <c r="AG179" i="1" s="1"/>
  <c r="B106" i="5"/>
  <c r="B107" i="5"/>
  <c r="B108" i="5"/>
  <c r="B109" i="5"/>
  <c r="B110" i="5"/>
  <c r="B105" i="5"/>
  <c r="T48" i="1" a="1"/>
  <c r="T48" i="1" s="1"/>
  <c r="T26" i="1" a="1"/>
  <c r="T26" i="1" s="1"/>
  <c r="AG180" i="1" l="1"/>
  <c r="AG181" i="1"/>
  <c r="C295" i="5"/>
  <c r="C304" i="5"/>
  <c r="C344" i="5"/>
  <c r="C345" i="5"/>
  <c r="C346" i="5"/>
  <c r="C347" i="5"/>
  <c r="C348" i="5"/>
  <c r="C349" i="5"/>
  <c r="C350" i="5"/>
  <c r="C351" i="5"/>
  <c r="C352" i="5"/>
  <c r="C353" i="5"/>
  <c r="C343" i="5"/>
  <c r="M303" i="1"/>
  <c r="A355" i="5" l="1"/>
  <c r="A356" i="5" l="1"/>
  <c r="A357" i="5"/>
  <c r="A358" i="5"/>
  <c r="A359" i="5"/>
  <c r="A360" i="5"/>
  <c r="A361" i="5"/>
  <c r="A362" i="5"/>
  <c r="C340" i="5" l="1"/>
  <c r="S160" i="7" s="1"/>
  <c r="C341" i="5"/>
  <c r="S161" i="7" s="1"/>
  <c r="C339" i="5"/>
  <c r="S159" i="7" s="1"/>
  <c r="C329" i="5"/>
  <c r="AA152" i="7" s="1"/>
  <c r="C330" i="5"/>
  <c r="AA153" i="7" s="1"/>
  <c r="C331" i="5"/>
  <c r="AA154" i="7" s="1"/>
  <c r="C332" i="5"/>
  <c r="AA155" i="7" s="1"/>
  <c r="C333" i="5"/>
  <c r="AA156" i="7" s="1"/>
  <c r="C334" i="5"/>
  <c r="AA157" i="7" s="1"/>
  <c r="C335" i="5"/>
  <c r="AA158" i="7" s="1"/>
  <c r="C336" i="5"/>
  <c r="AA159" i="7" s="1"/>
  <c r="C337" i="5"/>
  <c r="AA160" i="7" s="1"/>
  <c r="C338" i="5"/>
  <c r="AA161" i="7" s="1"/>
  <c r="C328" i="5"/>
  <c r="AA151" i="7" s="1"/>
  <c r="C327" i="5"/>
  <c r="C326" i="5"/>
  <c r="C325" i="5"/>
  <c r="C323" i="5"/>
  <c r="C322" i="5"/>
  <c r="C321" i="5"/>
  <c r="C320" i="5"/>
  <c r="C311" i="5"/>
  <c r="C309" i="5"/>
  <c r="C307" i="5"/>
  <c r="C306" i="5"/>
  <c r="C305" i="5"/>
  <c r="C303" i="5"/>
  <c r="C302" i="5"/>
  <c r="C300" i="5"/>
  <c r="C298" i="5"/>
  <c r="C297" i="5"/>
  <c r="C296" i="5"/>
  <c r="C294" i="5"/>
  <c r="C292" i="5"/>
  <c r="C289" i="5"/>
  <c r="S83" i="7" s="1"/>
  <c r="C288" i="5"/>
  <c r="S82" i="7" s="1"/>
  <c r="C319" i="5" l="1"/>
  <c r="AB110" i="7" s="1"/>
  <c r="C265" i="5"/>
  <c r="C173" i="7" s="1"/>
  <c r="X440" i="1"/>
  <c r="C324" i="5" s="1"/>
  <c r="I163" i="7" s="1"/>
  <c r="X429" i="1"/>
  <c r="C310" i="5" s="1"/>
  <c r="C318" i="5" s="1"/>
  <c r="S110" i="7" s="1"/>
  <c r="X428" i="1"/>
  <c r="C308" i="5" s="1"/>
  <c r="X420" i="1"/>
  <c r="C301" i="5" s="1"/>
  <c r="X419" i="1"/>
  <c r="C299" i="5" s="1"/>
  <c r="C243" i="5"/>
  <c r="S143" i="7" s="1"/>
  <c r="C244" i="5"/>
  <c r="S144" i="7" s="1"/>
  <c r="C242" i="5"/>
  <c r="S142" i="7" s="1"/>
  <c r="C232" i="5"/>
  <c r="AA135" i="7" s="1"/>
  <c r="C233" i="5"/>
  <c r="AA136" i="7" s="1"/>
  <c r="C234" i="5"/>
  <c r="AA137" i="7" s="1"/>
  <c r="C235" i="5"/>
  <c r="AA138" i="7" s="1"/>
  <c r="C236" i="5"/>
  <c r="AA139" i="7" s="1"/>
  <c r="C237" i="5"/>
  <c r="C238" i="5"/>
  <c r="AA141" i="7" s="1"/>
  <c r="C239" i="5"/>
  <c r="AA142" i="7" s="1"/>
  <c r="C240" i="5"/>
  <c r="AA143" i="7" s="1"/>
  <c r="C241" i="5"/>
  <c r="AA144" i="7" s="1"/>
  <c r="C231" i="5"/>
  <c r="AA134" i="7" s="1"/>
  <c r="C230" i="5"/>
  <c r="C229" i="5"/>
  <c r="C228" i="5"/>
  <c r="C226" i="5"/>
  <c r="C225" i="5"/>
  <c r="C224" i="5"/>
  <c r="C223" i="5"/>
  <c r="C216" i="5"/>
  <c r="C214" i="5"/>
  <c r="C212" i="5"/>
  <c r="C211" i="5"/>
  <c r="C210" i="5"/>
  <c r="C209" i="5"/>
  <c r="C208" i="5"/>
  <c r="C206" i="5"/>
  <c r="C204" i="5"/>
  <c r="C203" i="5"/>
  <c r="C202" i="5"/>
  <c r="C201" i="5"/>
  <c r="X326" i="1"/>
  <c r="C207" i="5" s="1"/>
  <c r="X325" i="1"/>
  <c r="C205" i="5" s="1"/>
  <c r="X346" i="1"/>
  <c r="C227" i="5" s="1"/>
  <c r="I146" i="7" s="1"/>
  <c r="X335" i="1"/>
  <c r="C215" i="5" s="1"/>
  <c r="X334" i="1"/>
  <c r="C213" i="5" s="1"/>
  <c r="C196" i="5"/>
  <c r="C193" i="5"/>
  <c r="C192" i="5"/>
  <c r="AA140" i="7" l="1"/>
  <c r="C315" i="5"/>
  <c r="X187" i="9"/>
  <c r="X185" i="11"/>
  <c r="J194" i="9"/>
  <c r="J192" i="11"/>
  <c r="P192" i="9"/>
  <c r="P190" i="11"/>
  <c r="P191" i="9"/>
  <c r="P189" i="11"/>
  <c r="X189" i="9"/>
  <c r="X187" i="11"/>
  <c r="AG196" i="9"/>
  <c r="AG194" i="11"/>
  <c r="X185" i="9"/>
  <c r="X183" i="11"/>
  <c r="X183" i="9"/>
  <c r="X181" i="11"/>
  <c r="AA196" i="9"/>
  <c r="AA194" i="11"/>
  <c r="X182" i="9"/>
  <c r="X180" i="11"/>
  <c r="X186" i="9"/>
  <c r="X184" i="11"/>
  <c r="X192" i="9"/>
  <c r="X190" i="11"/>
  <c r="X188" i="9"/>
  <c r="X186" i="11"/>
  <c r="J196" i="9"/>
  <c r="J194" i="11"/>
  <c r="X191" i="9"/>
  <c r="X189" i="11"/>
  <c r="X184" i="9"/>
  <c r="X182" i="11"/>
  <c r="P190" i="9"/>
  <c r="P188" i="11"/>
  <c r="U196" i="9"/>
  <c r="U194" i="11"/>
  <c r="X190" i="9"/>
  <c r="X188" i="11"/>
  <c r="R156" i="9"/>
  <c r="R159" i="11"/>
  <c r="R157" i="9"/>
  <c r="R160" i="11"/>
  <c r="C219" i="5"/>
  <c r="C222" i="5"/>
  <c r="C220" i="5"/>
  <c r="C221" i="5"/>
  <c r="C218" i="5"/>
  <c r="Y175" i="11" s="1"/>
  <c r="C314" i="5"/>
  <c r="S106" i="7" s="1"/>
  <c r="C217" i="5"/>
  <c r="O175" i="11" s="1"/>
  <c r="A199" i="5"/>
  <c r="A200" i="5" s="1"/>
  <c r="AB106" i="7" l="1"/>
  <c r="J178" i="9"/>
  <c r="J176" i="11"/>
  <c r="AC178" i="9"/>
  <c r="AC176" i="11"/>
  <c r="T178" i="9"/>
  <c r="T176" i="11"/>
  <c r="AI178" i="9"/>
  <c r="AI176" i="11"/>
  <c r="O177" i="9"/>
  <c r="Y177" i="9"/>
  <c r="C129" i="5"/>
  <c r="C131" i="5"/>
  <c r="C132" i="5"/>
  <c r="C130" i="5"/>
  <c r="C120" i="5"/>
  <c r="C121" i="5"/>
  <c r="C122" i="5"/>
  <c r="C123" i="5"/>
  <c r="C124" i="5"/>
  <c r="C125" i="5"/>
  <c r="C126" i="5"/>
  <c r="C127" i="5"/>
  <c r="C128" i="5"/>
  <c r="C119" i="5"/>
  <c r="C118" i="5"/>
  <c r="AG147" i="6" s="1"/>
  <c r="C117" i="5"/>
  <c r="C116" i="5"/>
  <c r="U147" i="6" s="1"/>
  <c r="C114" i="5"/>
  <c r="AA147" i="6" s="1"/>
  <c r="C113" i="5"/>
  <c r="C112" i="5"/>
  <c r="J147" i="6" s="1"/>
  <c r="C111" i="5"/>
  <c r="C104" i="5"/>
  <c r="C102" i="5"/>
  <c r="C100" i="5"/>
  <c r="C99" i="5"/>
  <c r="C98" i="5"/>
  <c r="C97" i="5"/>
  <c r="X141" i="1"/>
  <c r="C115" i="5" s="1"/>
  <c r="X130" i="1"/>
  <c r="C103" i="5" s="1"/>
  <c r="X129" i="1"/>
  <c r="C101" i="5" s="1"/>
  <c r="C96" i="5"/>
  <c r="X121" i="1"/>
  <c r="C95" i="5" s="1"/>
  <c r="X120" i="1"/>
  <c r="C93" i="5" s="1"/>
  <c r="C94" i="5"/>
  <c r="C92" i="5"/>
  <c r="C91" i="5"/>
  <c r="C90" i="5"/>
  <c r="A133" i="5"/>
  <c r="C89" i="5"/>
  <c r="AA125" i="7" l="1"/>
  <c r="AF141" i="7"/>
  <c r="AA124" i="7"/>
  <c r="AF140" i="7"/>
  <c r="AA123" i="7"/>
  <c r="AA126" i="7"/>
  <c r="AF142" i="7"/>
  <c r="AA122" i="7"/>
  <c r="AF138" i="7"/>
  <c r="AA128" i="7"/>
  <c r="AF144" i="7"/>
  <c r="AA127" i="7"/>
  <c r="AF143" i="7"/>
  <c r="AA121" i="7"/>
  <c r="AF137" i="7"/>
  <c r="AA120" i="7"/>
  <c r="AF136" i="7"/>
  <c r="AA119" i="7"/>
  <c r="AF135" i="7"/>
  <c r="AA118" i="7"/>
  <c r="S139" i="11"/>
  <c r="S127" i="7"/>
  <c r="J145" i="6"/>
  <c r="I130" i="7"/>
  <c r="S138" i="11"/>
  <c r="S126" i="7"/>
  <c r="S140" i="11"/>
  <c r="S128" i="7"/>
  <c r="C105" i="5"/>
  <c r="AA134" i="9"/>
  <c r="AA135" i="11"/>
  <c r="AA131" i="9"/>
  <c r="AA132" i="11"/>
  <c r="AA130" i="9"/>
  <c r="AA131" i="11"/>
  <c r="AA132" i="9"/>
  <c r="AA133" i="11"/>
  <c r="AA133" i="9"/>
  <c r="AA134" i="11"/>
  <c r="AA139" i="9"/>
  <c r="AA140" i="11"/>
  <c r="AA135" i="9"/>
  <c r="AA136" i="11"/>
  <c r="AA129" i="9"/>
  <c r="AA130" i="11"/>
  <c r="AA138" i="9"/>
  <c r="AA139" i="11"/>
  <c r="AA137" i="9"/>
  <c r="AA138" i="11"/>
  <c r="AA136" i="9"/>
  <c r="AA137" i="11"/>
  <c r="P141" i="6"/>
  <c r="S137" i="9"/>
  <c r="P143" i="6"/>
  <c r="S139" i="9"/>
  <c r="P142" i="6"/>
  <c r="S138" i="9"/>
  <c r="X140" i="6"/>
  <c r="X138" i="6"/>
  <c r="X141" i="6"/>
  <c r="X137" i="6"/>
  <c r="X136" i="6"/>
  <c r="X135" i="6"/>
  <c r="X139" i="6"/>
  <c r="X134" i="6"/>
  <c r="X133" i="6"/>
  <c r="X142" i="6"/>
  <c r="X143" i="6"/>
  <c r="C110" i="5"/>
  <c r="AI129" i="6" s="1"/>
  <c r="C108" i="5"/>
  <c r="T129" i="6" s="1"/>
  <c r="C107" i="5"/>
  <c r="J129" i="6" s="1"/>
  <c r="C109" i="5"/>
  <c r="AC129" i="6" s="1"/>
  <c r="C106" i="5"/>
  <c r="C312" i="5"/>
  <c r="S104" i="7" s="1"/>
  <c r="C313" i="5"/>
  <c r="C316" i="5" s="1"/>
  <c r="O128" i="6" l="1"/>
  <c r="S127" i="11"/>
  <c r="S126" i="9"/>
  <c r="AD127" i="11"/>
  <c r="AD126" i="9"/>
  <c r="AF139" i="7"/>
  <c r="AF134" i="7"/>
  <c r="AH106" i="7"/>
  <c r="AB104" i="7"/>
  <c r="Y128" i="6"/>
  <c r="S168" i="9"/>
  <c r="N168" i="9"/>
  <c r="N166" i="9"/>
  <c r="T406" i="1" l="1"/>
  <c r="T407" i="1"/>
  <c r="X407" i="1" s="1"/>
  <c r="C291" i="5" s="1"/>
  <c r="AG394" i="1"/>
  <c r="C283" i="5" s="1"/>
  <c r="S73" i="7" s="1"/>
  <c r="AG393" i="1"/>
  <c r="C282" i="5" l="1"/>
  <c r="S68" i="7" s="1"/>
  <c r="AG395" i="1"/>
  <c r="AG396" i="1" s="1"/>
  <c r="T409" i="1"/>
  <c r="C293" i="5" s="1"/>
  <c r="S85" i="7" s="1"/>
  <c r="T315" i="1"/>
  <c r="M393" i="1"/>
  <c r="T310" i="1"/>
  <c r="C195" i="5" s="1"/>
  <c r="T104" i="1"/>
  <c r="T103" i="1"/>
  <c r="C197" i="5" l="1"/>
  <c r="N159" i="9" s="1"/>
  <c r="C277" i="5"/>
  <c r="S75" i="7" s="1"/>
  <c r="C274" i="5"/>
  <c r="S67" i="7" s="1"/>
  <c r="N162" i="11" l="1"/>
  <c r="C284" i="5"/>
  <c r="AA73" i="7" s="1"/>
  <c r="T110" i="1"/>
  <c r="C87" i="5"/>
  <c r="A84" i="5"/>
  <c r="A85" i="5"/>
  <c r="A86" i="5"/>
  <c r="C81" i="5"/>
  <c r="AD123" i="11" s="1"/>
  <c r="C80" i="5"/>
  <c r="S123" i="11" s="1"/>
  <c r="C82" i="5"/>
  <c r="C78" i="5"/>
  <c r="N98" i="6" s="1"/>
  <c r="C77" i="5"/>
  <c r="N94" i="6" s="1"/>
  <c r="B57" i="5"/>
  <c r="B58" i="5"/>
  <c r="B59" i="5"/>
  <c r="C88" i="5" l="1"/>
  <c r="S123" i="9" s="1"/>
  <c r="C275" i="5"/>
  <c r="S70" i="7" s="1"/>
  <c r="R107" i="6"/>
  <c r="S122" i="9"/>
  <c r="R108" i="6"/>
  <c r="AD122" i="9"/>
  <c r="AG397" i="1"/>
  <c r="C286" i="5" s="1"/>
  <c r="E80" i="7" s="1"/>
  <c r="C285" i="5"/>
  <c r="AE73" i="7" s="1"/>
  <c r="D201" i="1"/>
  <c r="N110" i="6" l="1"/>
  <c r="S124" i="11"/>
  <c r="M182" i="1"/>
  <c r="U182" i="1"/>
  <c r="B64" i="5" l="1"/>
  <c r="C64" i="5"/>
  <c r="AA82" i="6" s="1"/>
  <c r="A63" i="5"/>
  <c r="A65" i="5"/>
  <c r="C62" i="5"/>
  <c r="L78" i="6" s="1"/>
  <c r="C60" i="5"/>
  <c r="L77" i="6" s="1"/>
  <c r="C57" i="5"/>
  <c r="B62" i="5"/>
  <c r="B61" i="5"/>
  <c r="B60" i="5"/>
  <c r="C11" i="5"/>
  <c r="C12" i="5"/>
  <c r="C10" i="5"/>
  <c r="B12" i="5"/>
  <c r="B11" i="5"/>
  <c r="B10" i="5"/>
  <c r="AG182" i="1" l="1"/>
  <c r="A1" i="1"/>
  <c r="C186" i="1" l="1"/>
  <c r="C150" i="5" s="1"/>
  <c r="AA184" i="1"/>
  <c r="D187" i="6"/>
  <c r="AC367" i="1" l="1"/>
  <c r="AC466" i="1" l="1"/>
  <c r="AC460" i="1"/>
  <c r="T86" i="1" l="1"/>
  <c r="C58" i="5" l="1"/>
  <c r="C61" i="5"/>
  <c r="P77" i="6" s="1"/>
  <c r="C47" i="9"/>
  <c r="M301" i="1"/>
  <c r="C189" i="5" s="1"/>
  <c r="N143" i="9" s="1"/>
  <c r="C190" i="5"/>
  <c r="N147" i="9" l="1"/>
  <c r="N150" i="11"/>
  <c r="T309" i="1"/>
  <c r="C194" i="5" s="1"/>
  <c r="C15" i="5"/>
  <c r="C16" i="5"/>
  <c r="C17" i="5"/>
  <c r="C18" i="5"/>
  <c r="M394" i="1" l="1"/>
  <c r="M395" i="1" l="1"/>
  <c r="X406" i="1"/>
  <c r="C290" i="5" s="1"/>
  <c r="C276" i="5"/>
  <c r="S72" i="7" s="1"/>
  <c r="T108" i="1"/>
  <c r="Q196" i="1" s="1"/>
  <c r="T313" i="1"/>
  <c r="M396" i="1" l="1"/>
  <c r="C279" i="5" s="1"/>
  <c r="T107" i="1"/>
  <c r="X377" i="1" l="1"/>
  <c r="X376" i="1"/>
  <c r="X251" i="1"/>
  <c r="X250" i="1"/>
  <c r="AM234" i="1" l="1"/>
  <c r="AM227" i="1"/>
  <c r="T376" i="1"/>
  <c r="C390" i="5" l="1"/>
  <c r="B391" i="5"/>
  <c r="B390" i="5"/>
  <c r="A401" i="5"/>
  <c r="A400" i="5"/>
  <c r="A399" i="5"/>
  <c r="A398" i="5"/>
  <c r="A397" i="5"/>
  <c r="A396" i="5"/>
  <c r="A395" i="5"/>
  <c r="A394" i="5"/>
  <c r="A393" i="5"/>
  <c r="C264" i="5"/>
  <c r="C263" i="5"/>
  <c r="AE4" i="11" l="1"/>
  <c r="AE4" i="9"/>
  <c r="L230" i="11" l="1"/>
  <c r="C60" i="11"/>
  <c r="C48" i="11"/>
  <c r="Z45" i="11"/>
  <c r="Z44" i="11"/>
  <c r="Z43" i="11"/>
  <c r="M45" i="11"/>
  <c r="M44" i="11"/>
  <c r="M43" i="11"/>
  <c r="C45" i="11"/>
  <c r="C44" i="11"/>
  <c r="C43" i="11"/>
  <c r="Z42" i="11"/>
  <c r="M42" i="11"/>
  <c r="C42" i="11"/>
  <c r="L234" i="9"/>
  <c r="C59" i="9"/>
  <c r="Z44" i="9"/>
  <c r="M44" i="9"/>
  <c r="C44" i="9"/>
  <c r="Z43" i="9"/>
  <c r="M43" i="9"/>
  <c r="Z42" i="9"/>
  <c r="M42" i="9"/>
  <c r="C43" i="9"/>
  <c r="C42" i="9"/>
  <c r="Z41" i="9"/>
  <c r="M41" i="9"/>
  <c r="C41" i="9"/>
  <c r="C178" i="5"/>
  <c r="C177" i="5"/>
  <c r="C176" i="5"/>
  <c r="C175" i="5"/>
  <c r="C174" i="5"/>
  <c r="C173" i="5"/>
  <c r="C172" i="5"/>
  <c r="C171" i="5"/>
  <c r="C170" i="5"/>
  <c r="C169" i="5"/>
  <c r="C168" i="5" l="1"/>
  <c r="C167" i="5"/>
  <c r="C166" i="5"/>
  <c r="C165" i="5"/>
  <c r="C164" i="5"/>
  <c r="C163" i="5"/>
  <c r="C162" i="5"/>
  <c r="C161" i="5"/>
  <c r="C160" i="5"/>
  <c r="C159" i="5" l="1"/>
  <c r="AD216" i="1" l="1"/>
  <c r="U217" i="1" s="1"/>
  <c r="M312" i="1" l="1"/>
  <c r="T312" i="1" s="1"/>
  <c r="C154" i="5" l="1"/>
  <c r="BF1" i="4" l="1"/>
  <c r="I7" i="7"/>
  <c r="J6" i="11"/>
  <c r="J6" i="9"/>
  <c r="J6" i="6"/>
  <c r="AF4" i="7" l="1"/>
  <c r="AE4" i="6"/>
  <c r="T15" i="1"/>
  <c r="T14" i="1"/>
  <c r="T13" i="1"/>
  <c r="M11" i="1"/>
  <c r="B115" i="5" l="1"/>
  <c r="B319" i="5"/>
  <c r="B127" i="5"/>
  <c r="B240" i="5"/>
  <c r="B244" i="5"/>
  <c r="B227" i="5"/>
  <c r="B120" i="5"/>
  <c r="B126" i="5"/>
  <c r="B128" i="5"/>
  <c r="B241" i="5"/>
  <c r="B119" i="5"/>
  <c r="B318" i="5"/>
  <c r="B232" i="5"/>
  <c r="B121" i="5"/>
  <c r="B236" i="5"/>
  <c r="B239" i="5"/>
  <c r="B129" i="5"/>
  <c r="B242" i="5"/>
  <c r="B243" i="5"/>
  <c r="B233" i="5"/>
  <c r="B122" i="5"/>
  <c r="B125" i="5"/>
  <c r="B238" i="5"/>
  <c r="B231" i="5"/>
  <c r="B234" i="5"/>
  <c r="B123" i="5"/>
  <c r="B124" i="5"/>
  <c r="B237" i="5"/>
  <c r="B130" i="5"/>
  <c r="B131" i="5"/>
  <c r="B132" i="5"/>
  <c r="B235" i="5"/>
  <c r="B317" i="5"/>
  <c r="B277" i="5"/>
  <c r="B275" i="5"/>
  <c r="B276" i="5"/>
  <c r="B222" i="5"/>
  <c r="B217" i="5"/>
  <c r="B218" i="5"/>
  <c r="B219" i="5"/>
  <c r="B220" i="5"/>
  <c r="B221" i="5"/>
  <c r="B111" i="5"/>
  <c r="B104" i="5"/>
  <c r="B281" i="5"/>
  <c r="B354" i="5"/>
  <c r="B349" i="5"/>
  <c r="B350" i="5"/>
  <c r="B351" i="5"/>
  <c r="B352" i="5"/>
  <c r="B313" i="5"/>
  <c r="B353" i="5"/>
  <c r="B316" i="5"/>
  <c r="B345" i="5"/>
  <c r="B314" i="5"/>
  <c r="B312" i="5"/>
  <c r="B342" i="5"/>
  <c r="A342" i="5" s="1"/>
  <c r="B347" i="5"/>
  <c r="B343" i="5"/>
  <c r="B344" i="5"/>
  <c r="B348" i="5"/>
  <c r="B315" i="5"/>
  <c r="B346" i="5"/>
  <c r="B295" i="5"/>
  <c r="B298" i="5"/>
  <c r="B300" i="5"/>
  <c r="B303" i="5"/>
  <c r="B296" i="5"/>
  <c r="B299" i="5"/>
  <c r="B301" i="5"/>
  <c r="B302" i="5"/>
  <c r="B297" i="5"/>
  <c r="B305" i="5"/>
  <c r="B304" i="5"/>
  <c r="B294" i="5"/>
  <c r="B329" i="5"/>
  <c r="B274" i="5"/>
  <c r="B334" i="5"/>
  <c r="B336" i="5"/>
  <c r="B339" i="5"/>
  <c r="B282" i="5"/>
  <c r="B328" i="5"/>
  <c r="B306" i="5"/>
  <c r="B330" i="5"/>
  <c r="B288" i="5"/>
  <c r="B286" i="5"/>
  <c r="B335" i="5"/>
  <c r="B322" i="5"/>
  <c r="B327" i="5"/>
  <c r="B307" i="5"/>
  <c r="B331" i="5"/>
  <c r="B289" i="5"/>
  <c r="B278" i="5"/>
  <c r="B279" i="5"/>
  <c r="B291" i="5"/>
  <c r="B287" i="5"/>
  <c r="B337" i="5"/>
  <c r="B340" i="5"/>
  <c r="B285" i="5"/>
  <c r="B308" i="5"/>
  <c r="B332" i="5"/>
  <c r="B290" i="5"/>
  <c r="B292" i="5"/>
  <c r="B293" i="5"/>
  <c r="B321" i="5"/>
  <c r="B323" i="5"/>
  <c r="B309" i="5"/>
  <c r="B333" i="5"/>
  <c r="B320" i="5"/>
  <c r="B338" i="5"/>
  <c r="B280" i="5"/>
  <c r="B326" i="5"/>
  <c r="B310" i="5"/>
  <c r="B325" i="5"/>
  <c r="B311" i="5"/>
  <c r="B324" i="5"/>
  <c r="B284" i="5"/>
  <c r="B341" i="5"/>
  <c r="B283" i="5"/>
  <c r="B265" i="5"/>
  <c r="B189" i="5"/>
  <c r="B209" i="5"/>
  <c r="B193" i="5"/>
  <c r="B211" i="5"/>
  <c r="B212" i="5"/>
  <c r="B216" i="5"/>
  <c r="B226" i="5"/>
  <c r="B204" i="5"/>
  <c r="B228" i="5"/>
  <c r="B229" i="5"/>
  <c r="B230" i="5"/>
  <c r="B207" i="5"/>
  <c r="B191" i="5"/>
  <c r="B192" i="5"/>
  <c r="B210" i="5"/>
  <c r="B194" i="5"/>
  <c r="B195" i="5"/>
  <c r="B196" i="5"/>
  <c r="B213" i="5"/>
  <c r="B197" i="5"/>
  <c r="B223" i="5"/>
  <c r="B214" i="5"/>
  <c r="B224" i="5"/>
  <c r="B215" i="5"/>
  <c r="B225" i="5"/>
  <c r="B205" i="5"/>
  <c r="B203" i="5"/>
  <c r="B202" i="5"/>
  <c r="B201" i="5"/>
  <c r="B208" i="5"/>
  <c r="B206" i="5"/>
  <c r="B190" i="5"/>
  <c r="B150" i="5"/>
  <c r="B98" i="5"/>
  <c r="B99" i="5"/>
  <c r="B100" i="5"/>
  <c r="B112" i="5"/>
  <c r="B114" i="5"/>
  <c r="B116" i="5"/>
  <c r="B117" i="5"/>
  <c r="B97" i="5"/>
  <c r="B101" i="5"/>
  <c r="B103" i="5"/>
  <c r="B91" i="5"/>
  <c r="B95" i="5"/>
  <c r="B118" i="5"/>
  <c r="B102" i="5"/>
  <c r="B89" i="5"/>
  <c r="B90" i="5"/>
  <c r="B113" i="5"/>
  <c r="B92" i="5"/>
  <c r="B93" i="5"/>
  <c r="B94" i="5"/>
  <c r="B96" i="5"/>
  <c r="B87" i="5"/>
  <c r="B88" i="5"/>
  <c r="B83" i="5"/>
  <c r="B82" i="5"/>
  <c r="B77" i="5"/>
  <c r="B78" i="5"/>
  <c r="B81" i="5"/>
  <c r="B79" i="5"/>
  <c r="B80" i="5"/>
  <c r="C391" i="5"/>
  <c r="B392" i="5"/>
  <c r="B175" i="5"/>
  <c r="B171" i="5"/>
  <c r="B167" i="5"/>
  <c r="B163" i="5"/>
  <c r="B159" i="5"/>
  <c r="B178" i="5"/>
  <c r="B170" i="5"/>
  <c r="B166" i="5"/>
  <c r="B164" i="5"/>
  <c r="B174" i="5"/>
  <c r="B162" i="5"/>
  <c r="B160" i="5"/>
  <c r="B177" i="5"/>
  <c r="B173" i="5"/>
  <c r="B169" i="5"/>
  <c r="B165" i="5"/>
  <c r="B161" i="5"/>
  <c r="B176" i="5"/>
  <c r="B172" i="5"/>
  <c r="B168" i="5"/>
  <c r="B145" i="5"/>
  <c r="B141" i="5"/>
  <c r="B137" i="5"/>
  <c r="B154" i="5"/>
  <c r="B148" i="5"/>
  <c r="B144" i="5"/>
  <c r="B140" i="5"/>
  <c r="B136" i="5"/>
  <c r="B151" i="5"/>
  <c r="A151" i="5" s="1"/>
  <c r="B142" i="5"/>
  <c r="B153" i="5"/>
  <c r="B147" i="5"/>
  <c r="B143" i="5"/>
  <c r="B139" i="5"/>
  <c r="B146" i="5"/>
  <c r="B138" i="5"/>
  <c r="B260" i="5"/>
  <c r="B259" i="5"/>
  <c r="B258" i="5"/>
  <c r="B262" i="5"/>
  <c r="CI1" i="4" l="1"/>
  <c r="CE1" i="4"/>
  <c r="BZ1" i="4"/>
  <c r="CD1" i="4"/>
  <c r="BY1" i="4"/>
  <c r="BX1" i="4"/>
  <c r="CO1" i="4"/>
  <c r="BW1" i="4"/>
  <c r="BE1" i="4"/>
  <c r="BT1" i="4"/>
  <c r="CC1" i="4"/>
  <c r="CH1" i="4"/>
  <c r="BD1" i="4"/>
  <c r="CB1" i="4"/>
  <c r="CF1" i="4"/>
  <c r="CJ1" i="4"/>
  <c r="CL1" i="4"/>
  <c r="BS1" i="4"/>
  <c r="CG1" i="4"/>
  <c r="CA1" i="4"/>
  <c r="CV1" i="4"/>
  <c r="CU1" i="4"/>
  <c r="CP1" i="4"/>
  <c r="CS1" i="4"/>
  <c r="CR1" i="4"/>
  <c r="CM1" i="4"/>
  <c r="CT1" i="4"/>
  <c r="CN1" i="4"/>
  <c r="CQ1" i="4"/>
  <c r="CY1" i="4"/>
  <c r="DS1" i="4"/>
  <c r="DI1" i="4"/>
  <c r="DW1" i="4"/>
  <c r="DO1" i="4"/>
  <c r="DM1" i="4"/>
  <c r="DY1" i="4"/>
  <c r="DA1" i="4"/>
  <c r="CZ1" i="4"/>
  <c r="DP1" i="4"/>
  <c r="DT1" i="4"/>
  <c r="CX1" i="4"/>
  <c r="CW1" i="4"/>
  <c r="DN1" i="4"/>
  <c r="DR1" i="4"/>
  <c r="DC1" i="4"/>
  <c r="DQ1" i="4"/>
  <c r="DL1" i="4"/>
  <c r="DX1" i="4"/>
  <c r="DB1" i="4"/>
  <c r="DD1" i="4"/>
  <c r="C392" i="5"/>
  <c r="CK1" i="4"/>
  <c r="U465" i="1"/>
  <c r="AG465" i="1" s="1"/>
  <c r="U464" i="1"/>
  <c r="AG464" i="1" s="1"/>
  <c r="U463" i="1"/>
  <c r="AG463" i="1" s="1"/>
  <c r="M465" i="1"/>
  <c r="M464" i="1"/>
  <c r="M463" i="1"/>
  <c r="B256" i="5" l="1"/>
  <c r="B255" i="5"/>
  <c r="B251" i="5"/>
  <c r="B247" i="5"/>
  <c r="EE1" i="4"/>
  <c r="EJ1" i="4"/>
  <c r="B254" i="5"/>
  <c r="B250" i="5"/>
  <c r="ET1" i="4" s="1"/>
  <c r="B246" i="5"/>
  <c r="B252" i="5"/>
  <c r="B179" i="5"/>
  <c r="B257" i="5"/>
  <c r="B253" i="5"/>
  <c r="B249" i="5"/>
  <c r="ES1" i="4" s="1"/>
  <c r="B245" i="5"/>
  <c r="EK1" i="4"/>
  <c r="B248" i="5"/>
  <c r="B389" i="5"/>
  <c r="B385" i="5"/>
  <c r="B381" i="5"/>
  <c r="B377" i="5"/>
  <c r="B373" i="5"/>
  <c r="B369" i="5"/>
  <c r="B365" i="5"/>
  <c r="BI1" i="4"/>
  <c r="B388" i="5"/>
  <c r="B384" i="5"/>
  <c r="B380" i="5"/>
  <c r="B376" i="5"/>
  <c r="B372" i="5"/>
  <c r="B368" i="5"/>
  <c r="B364" i="5"/>
  <c r="B157" i="5"/>
  <c r="EA1" i="4" s="1"/>
  <c r="BH1" i="4"/>
  <c r="B387" i="5"/>
  <c r="B383" i="5"/>
  <c r="B379" i="5"/>
  <c r="B375" i="5"/>
  <c r="B371" i="5"/>
  <c r="MV1" i="4" s="1"/>
  <c r="B367" i="5"/>
  <c r="B363" i="5"/>
  <c r="MN1" i="4" s="1"/>
  <c r="B264" i="5"/>
  <c r="B156" i="5"/>
  <c r="DZ1" i="4" s="1"/>
  <c r="B386" i="5"/>
  <c r="B382" i="5"/>
  <c r="B378" i="5"/>
  <c r="B374" i="5"/>
  <c r="B370" i="5"/>
  <c r="B366" i="5"/>
  <c r="MQ1" i="4" s="1"/>
  <c r="MM1" i="4"/>
  <c r="FT1" i="4"/>
  <c r="B263" i="5"/>
  <c r="BQ1" i="4"/>
  <c r="C31" i="12"/>
  <c r="C30" i="12"/>
  <c r="C29" i="12"/>
  <c r="C28" i="12"/>
  <c r="C27" i="12"/>
  <c r="C26" i="12"/>
  <c r="C25" i="12"/>
  <c r="C24" i="12"/>
  <c r="C23" i="12"/>
  <c r="C22" i="12"/>
  <c r="C21" i="12"/>
  <c r="C20" i="12"/>
  <c r="C19" i="12"/>
  <c r="C18" i="12"/>
  <c r="C13" i="12"/>
  <c r="C14" i="12" s="1"/>
  <c r="C15" i="12" s="1"/>
  <c r="MZ1" i="4" l="1"/>
  <c r="OI1" i="4"/>
  <c r="OD1" i="4"/>
  <c r="OJ1" i="4"/>
  <c r="ND1" i="4"/>
  <c r="OH1" i="4"/>
  <c r="OG1" i="4"/>
  <c r="OB1" i="4"/>
  <c r="OF1" i="4"/>
  <c r="OA1" i="4"/>
  <c r="OE1" i="4"/>
  <c r="NY1" i="4"/>
  <c r="OC1" i="4"/>
  <c r="NT1" i="4"/>
  <c r="NZ1" i="4"/>
  <c r="NC1" i="4"/>
  <c r="MY1" i="4"/>
  <c r="MX1" i="4"/>
  <c r="NB1" i="4"/>
  <c r="NU1" i="4"/>
  <c r="NW1" i="4"/>
  <c r="NX1" i="4"/>
  <c r="NH1" i="4"/>
  <c r="NQ1" i="4"/>
  <c r="NM1" i="4"/>
  <c r="NV1" i="4"/>
  <c r="NI1" i="4"/>
  <c r="NR1" i="4"/>
  <c r="MP1" i="4"/>
  <c r="NG1" i="4"/>
  <c r="NP1" i="4"/>
  <c r="MT1" i="4"/>
  <c r="MO1" i="4"/>
  <c r="NF1" i="4"/>
  <c r="NO1" i="4"/>
  <c r="MS1" i="4"/>
  <c r="NJ1" i="4"/>
  <c r="NS1" i="4"/>
  <c r="MU1" i="4"/>
  <c r="MW1" i="4"/>
  <c r="NA1" i="4"/>
  <c r="MR1" i="4"/>
  <c r="NE1" i="4"/>
  <c r="MJ1" i="4"/>
  <c r="NL1" i="4"/>
  <c r="LZ1" i="4"/>
  <c r="NK1" i="4"/>
  <c r="ML1" i="4"/>
  <c r="NN1" i="4"/>
  <c r="MG1" i="4"/>
  <c r="MK1" i="4"/>
  <c r="MH1" i="4"/>
  <c r="MI1" i="4"/>
  <c r="MB1" i="4"/>
  <c r="ME1" i="4"/>
  <c r="MA1" i="4"/>
  <c r="MD1" i="4"/>
  <c r="MF1" i="4"/>
  <c r="LY1" i="4"/>
  <c r="LO1" i="4"/>
  <c r="LL1" i="4"/>
  <c r="LP1" i="4"/>
  <c r="LX1" i="4"/>
  <c r="MC1" i="4"/>
  <c r="KJ1" i="4"/>
  <c r="LN1" i="4"/>
  <c r="LI1" i="4"/>
  <c r="LV1" i="4"/>
  <c r="LE1" i="4"/>
  <c r="LR1" i="4"/>
  <c r="LH1" i="4"/>
  <c r="LU1" i="4"/>
  <c r="LJ1" i="4"/>
  <c r="LW1" i="4"/>
  <c r="LF1" i="4"/>
  <c r="LS1" i="4"/>
  <c r="LD1" i="4"/>
  <c r="LQ1" i="4"/>
  <c r="LG1" i="4"/>
  <c r="LT1" i="4"/>
  <c r="KI1" i="4"/>
  <c r="LM1" i="4"/>
  <c r="KK1" i="4"/>
  <c r="KH1" i="4"/>
  <c r="LC1" i="4"/>
  <c r="LK1" i="4"/>
  <c r="KQ1" i="4"/>
  <c r="KZ1" i="4"/>
  <c r="KL1" i="4"/>
  <c r="KU1" i="4"/>
  <c r="KM1" i="4"/>
  <c r="KV1" i="4"/>
  <c r="KP1" i="4"/>
  <c r="KY1" i="4"/>
  <c r="KN1" i="4"/>
  <c r="KW1" i="4"/>
  <c r="KR1" i="4"/>
  <c r="LA1" i="4"/>
  <c r="KO1" i="4"/>
  <c r="KX1" i="4"/>
  <c r="KS1" i="4"/>
  <c r="LB1" i="4"/>
  <c r="KG1" i="4"/>
  <c r="KT1" i="4"/>
  <c r="JZ1" i="4"/>
  <c r="KD1" i="4"/>
  <c r="KA1" i="4"/>
  <c r="KE1" i="4"/>
  <c r="KB1" i="4"/>
  <c r="KF1" i="4"/>
  <c r="JY1" i="4"/>
  <c r="KC1" i="4"/>
  <c r="JV1" i="4"/>
  <c r="JW1" i="4"/>
  <c r="JC1" i="4"/>
  <c r="JC2" i="4" s="1"/>
  <c r="JM1" i="4"/>
  <c r="JU1" i="4"/>
  <c r="JX1" i="4"/>
  <c r="JJ1" i="4"/>
  <c r="JS1" i="4"/>
  <c r="JI1" i="4"/>
  <c r="JR1" i="4"/>
  <c r="JH1" i="4"/>
  <c r="JQ1" i="4"/>
  <c r="JE1" i="4"/>
  <c r="JE2" i="4" s="1"/>
  <c r="JN1" i="4"/>
  <c r="JG1" i="4"/>
  <c r="JP1" i="4"/>
  <c r="JK1" i="4"/>
  <c r="JT1" i="4"/>
  <c r="JF1" i="4"/>
  <c r="JF2" i="4" s="1"/>
  <c r="JO1" i="4"/>
  <c r="IL1" i="4"/>
  <c r="JD1" i="4"/>
  <c r="JD2" i="4" s="1"/>
  <c r="JB1" i="4"/>
  <c r="JB2" i="4" s="1"/>
  <c r="JL1" i="4"/>
  <c r="IO1" i="4"/>
  <c r="IW1" i="4"/>
  <c r="IN1" i="4"/>
  <c r="IV1" i="4"/>
  <c r="IS1" i="4"/>
  <c r="JA1" i="4"/>
  <c r="IR1" i="4"/>
  <c r="IZ1" i="4"/>
  <c r="IZ2" i="4" s="1"/>
  <c r="IM1" i="4"/>
  <c r="IU1" i="4"/>
  <c r="IP1" i="4"/>
  <c r="IX1" i="4"/>
  <c r="IK1" i="4"/>
  <c r="IQ1" i="4"/>
  <c r="IY1" i="4"/>
  <c r="IJ1" i="4"/>
  <c r="IT1" i="4"/>
  <c r="FM1" i="4"/>
  <c r="EP1" i="4"/>
  <c r="FZ1" i="4"/>
  <c r="IH1" i="4"/>
  <c r="IH2" i="4" s="1"/>
  <c r="II1" i="4"/>
  <c r="II2" i="4" s="1"/>
  <c r="EO1" i="4"/>
  <c r="ID1" i="4"/>
  <c r="IE1" i="4"/>
  <c r="EL1" i="4"/>
  <c r="IC1" i="4"/>
  <c r="IF1" i="4"/>
  <c r="IB1" i="4"/>
  <c r="IG1" i="4"/>
  <c r="FP1" i="4"/>
  <c r="HZ1" i="4"/>
  <c r="IA1" i="4"/>
  <c r="BU1" i="4"/>
  <c r="BV1" i="4"/>
  <c r="HX1" i="4"/>
  <c r="EF1" i="4"/>
  <c r="BP1" i="4"/>
  <c r="EG1" i="4"/>
  <c r="FU1" i="4"/>
  <c r="HU1" i="4"/>
  <c r="HY1" i="4"/>
  <c r="BK1" i="4"/>
  <c r="BL1" i="4"/>
  <c r="BO1" i="4"/>
  <c r="BR1" i="4"/>
  <c r="ED1" i="4"/>
  <c r="HV1" i="4"/>
  <c r="HW1" i="4"/>
  <c r="FV1" i="4"/>
  <c r="FQ1" i="4"/>
  <c r="FG1" i="4"/>
  <c r="HQ1" i="4"/>
  <c r="GL1" i="4"/>
  <c r="GI1" i="4"/>
  <c r="GM1" i="4"/>
  <c r="GD1" i="4"/>
  <c r="HG1" i="4"/>
  <c r="HK1" i="4"/>
  <c r="HR1" i="4"/>
  <c r="HE1" i="4"/>
  <c r="HI1" i="4"/>
  <c r="HP1" i="4"/>
  <c r="HH1" i="4"/>
  <c r="HM1" i="4"/>
  <c r="HT1" i="4"/>
  <c r="HL1" i="4"/>
  <c r="HS1" i="4"/>
  <c r="EB1" i="4"/>
  <c r="FD1" i="4"/>
  <c r="EC1" i="4"/>
  <c r="FH1" i="4"/>
  <c r="EX1" i="4"/>
  <c r="HD1" i="4"/>
  <c r="HO1" i="4"/>
  <c r="GG1" i="4"/>
  <c r="GP1" i="4"/>
  <c r="HF1" i="4"/>
  <c r="GC1" i="4"/>
  <c r="GT1" i="4"/>
  <c r="HJ1" i="4"/>
  <c r="HC1" i="4"/>
  <c r="HN1" i="4"/>
  <c r="FF1" i="4"/>
  <c r="DK1" i="4"/>
  <c r="DV1" i="4"/>
  <c r="DJ1" i="4"/>
  <c r="DU1" i="4"/>
  <c r="FE1" i="4"/>
  <c r="GQ1" i="4"/>
  <c r="FL1" i="4"/>
  <c r="FY1" i="4"/>
  <c r="GJ1" i="4"/>
  <c r="GW1" i="4"/>
  <c r="HB1" i="4"/>
  <c r="EW1" i="4"/>
  <c r="GH1" i="4"/>
  <c r="GU1" i="4"/>
  <c r="GY1" i="4"/>
  <c r="HA1" i="4"/>
  <c r="ER1" i="4"/>
  <c r="FX1" i="4"/>
  <c r="GK1" i="4"/>
  <c r="GX1" i="4"/>
  <c r="GZ1" i="4"/>
  <c r="GN1" i="4"/>
  <c r="GS1" i="4"/>
  <c r="EI1" i="4"/>
  <c r="GO1" i="4"/>
  <c r="EM1" i="4"/>
  <c r="GB1" i="4"/>
  <c r="GV1" i="4"/>
  <c r="FK1" i="4"/>
  <c r="FA1" i="4"/>
  <c r="FC1" i="4"/>
  <c r="EQ1" i="4"/>
  <c r="GF1" i="4"/>
  <c r="GR1" i="4"/>
  <c r="FO1" i="4"/>
  <c r="EU1" i="4"/>
  <c r="DF1" i="4"/>
  <c r="DH1" i="4"/>
  <c r="FS1" i="4"/>
  <c r="EV1" i="4"/>
  <c r="EY1" i="4"/>
  <c r="DE1" i="4"/>
  <c r="DG1" i="4"/>
  <c r="FJ1" i="4"/>
  <c r="FW1" i="4"/>
  <c r="EN1" i="4"/>
  <c r="FN1" i="4"/>
  <c r="GA1" i="4"/>
  <c r="EZ1" i="4"/>
  <c r="FB1" i="4"/>
  <c r="FI1" i="4"/>
  <c r="FR1" i="4"/>
  <c r="GE1" i="4"/>
  <c r="EH1" i="4"/>
  <c r="C16" i="12"/>
  <c r="C17" i="12" s="1"/>
  <c r="C133" i="5" l="1"/>
  <c r="S129" i="11" s="1"/>
  <c r="S128" i="9" l="1"/>
  <c r="O157" i="6"/>
  <c r="C68" i="5"/>
  <c r="L120" i="11" s="1"/>
  <c r="B67" i="5"/>
  <c r="BN1" i="4" s="1"/>
  <c r="B56" i="5"/>
  <c r="B55" i="5"/>
  <c r="B54" i="5"/>
  <c r="B53" i="5"/>
  <c r="B52" i="5"/>
  <c r="B51" i="5"/>
  <c r="B50" i="5"/>
  <c r="B49" i="5"/>
  <c r="B48" i="5"/>
  <c r="B47" i="5"/>
  <c r="B46" i="5"/>
  <c r="AP1" i="4" s="1"/>
  <c r="B45" i="5"/>
  <c r="B44" i="5"/>
  <c r="B43" i="5"/>
  <c r="B42" i="5"/>
  <c r="B41" i="5"/>
  <c r="B40" i="5"/>
  <c r="B39" i="5"/>
  <c r="B38" i="5"/>
  <c r="B37" i="5"/>
  <c r="B36" i="5"/>
  <c r="B35" i="5"/>
  <c r="B34" i="5"/>
  <c r="B33" i="5"/>
  <c r="B32" i="5"/>
  <c r="B31" i="5"/>
  <c r="B30" i="5"/>
  <c r="Z1" i="4" s="1"/>
  <c r="B29" i="5"/>
  <c r="B28" i="5"/>
  <c r="B27" i="5"/>
  <c r="B26" i="5"/>
  <c r="B25" i="5"/>
  <c r="B24" i="5"/>
  <c r="B23" i="5"/>
  <c r="B22" i="5"/>
  <c r="B21" i="5"/>
  <c r="B20" i="5"/>
  <c r="B19" i="5"/>
  <c r="B18" i="5"/>
  <c r="B17" i="5"/>
  <c r="B16" i="5"/>
  <c r="B15" i="5"/>
  <c r="K1" i="4" s="1"/>
  <c r="B14" i="5"/>
  <c r="J1" i="4" s="1"/>
  <c r="B13" i="5"/>
  <c r="B9" i="5"/>
  <c r="H1" i="4" s="1"/>
  <c r="B8" i="5"/>
  <c r="B7" i="5"/>
  <c r="F1" i="4" s="1"/>
  <c r="B6" i="5"/>
  <c r="E1" i="4" s="1"/>
  <c r="B5" i="5"/>
  <c r="D1" i="4" s="1"/>
  <c r="Y1" i="4" l="1"/>
  <c r="AO1" i="4"/>
  <c r="N1" i="4"/>
  <c r="I1" i="4"/>
  <c r="L1" i="4"/>
  <c r="AA1" i="4"/>
  <c r="AK1" i="4"/>
  <c r="BJ1" i="4"/>
  <c r="BM1" i="4"/>
  <c r="AG1" i="4"/>
  <c r="AQ1" i="4"/>
  <c r="U1" i="4"/>
  <c r="AS1" i="4"/>
  <c r="AT1" i="4"/>
  <c r="O1" i="4"/>
  <c r="AU1" i="4"/>
  <c r="AR1" i="4"/>
  <c r="AF1" i="4"/>
  <c r="AV1" i="4"/>
  <c r="AW1" i="4"/>
  <c r="R1" i="4"/>
  <c r="AH1" i="4"/>
  <c r="AX1" i="4"/>
  <c r="BA1" i="4"/>
  <c r="AE1" i="4"/>
  <c r="S1" i="4"/>
  <c r="AI1" i="4"/>
  <c r="AY1" i="4"/>
  <c r="BB1" i="4"/>
  <c r="T1" i="4"/>
  <c r="AJ1" i="4"/>
  <c r="AZ1" i="4"/>
  <c r="BC1" i="4"/>
  <c r="AC1" i="4"/>
  <c r="AD1" i="4"/>
  <c r="V1" i="4"/>
  <c r="AL1" i="4"/>
  <c r="AB1" i="4"/>
  <c r="P1" i="4"/>
  <c r="W1" i="4"/>
  <c r="AM1" i="4"/>
  <c r="M1" i="4"/>
  <c r="Q1" i="4"/>
  <c r="X1" i="4"/>
  <c r="AN1" i="4"/>
  <c r="A67" i="5"/>
  <c r="BG1" i="4"/>
  <c r="BG2" i="4" s="1"/>
  <c r="A8" i="5"/>
  <c r="G1" i="4"/>
  <c r="G2" i="4" s="1"/>
  <c r="L119" i="9"/>
  <c r="C180" i="5"/>
  <c r="N146" i="11" l="1"/>
  <c r="B3" i="5" l="1"/>
  <c r="B1" i="4" s="1"/>
  <c r="B4" i="5"/>
  <c r="C1" i="4" s="1"/>
  <c r="B2" i="5"/>
  <c r="C365" i="5"/>
  <c r="C364" i="5"/>
  <c r="C363" i="5"/>
  <c r="C368" i="5"/>
  <c r="C367" i="5"/>
  <c r="C366" i="5"/>
  <c r="M401" i="1"/>
  <c r="M400" i="1"/>
  <c r="C361" i="5"/>
  <c r="C272" i="5"/>
  <c r="C199" i="5"/>
  <c r="C198" i="5"/>
  <c r="C187" i="5"/>
  <c r="C181" i="5"/>
  <c r="C250" i="5"/>
  <c r="IO2" i="4" s="1"/>
  <c r="C249" i="5"/>
  <c r="IN2" i="4" s="1"/>
  <c r="C248" i="5"/>
  <c r="IM2" i="4" s="1"/>
  <c r="C247" i="5"/>
  <c r="IL2" i="4" s="1"/>
  <c r="C246" i="5"/>
  <c r="IK2" i="4" s="1"/>
  <c r="C245" i="5"/>
  <c r="IJ2" i="4" s="1"/>
  <c r="C179" i="5"/>
  <c r="C262" i="5"/>
  <c r="C153" i="5"/>
  <c r="Q298" i="1"/>
  <c r="C141" i="5"/>
  <c r="CB2" i="4" s="1"/>
  <c r="C140" i="5"/>
  <c r="C139" i="5"/>
  <c r="C138" i="5"/>
  <c r="C137" i="5"/>
  <c r="C136" i="5"/>
  <c r="C85" i="5"/>
  <c r="C84" i="5"/>
  <c r="S126" i="11" s="1"/>
  <c r="C75" i="5"/>
  <c r="BO2" i="4" s="1"/>
  <c r="C69" i="5"/>
  <c r="S122" i="11" s="1"/>
  <c r="W149" i="7" l="1"/>
  <c r="JA2" i="4"/>
  <c r="C317" i="5"/>
  <c r="MN2" i="4" s="1"/>
  <c r="C354" i="5"/>
  <c r="C287" i="5"/>
  <c r="W80" i="7" s="1"/>
  <c r="C281" i="5"/>
  <c r="JK2" i="4"/>
  <c r="JL2" i="4"/>
  <c r="BR2" i="4"/>
  <c r="CA2" i="4"/>
  <c r="DS2" i="4"/>
  <c r="BX2" i="4"/>
  <c r="BT2" i="4"/>
  <c r="ER2" i="4"/>
  <c r="ET2" i="4"/>
  <c r="V208" i="7"/>
  <c r="L170" i="7"/>
  <c r="L186" i="6"/>
  <c r="A2" i="5"/>
  <c r="A1" i="4"/>
  <c r="A2" i="4" s="1"/>
  <c r="T165" i="6"/>
  <c r="T208" i="11"/>
  <c r="T212" i="9"/>
  <c r="T164" i="6"/>
  <c r="T211" i="9"/>
  <c r="T207" i="11"/>
  <c r="T163" i="6"/>
  <c r="T206" i="11"/>
  <c r="T210" i="9"/>
  <c r="M165" i="6"/>
  <c r="M212" i="9"/>
  <c r="M208" i="11"/>
  <c r="M164" i="6"/>
  <c r="M207" i="11"/>
  <c r="M211" i="9"/>
  <c r="M163" i="6"/>
  <c r="M206" i="11"/>
  <c r="M210" i="9"/>
  <c r="S121" i="9"/>
  <c r="N117" i="6"/>
  <c r="S125" i="9"/>
  <c r="N119" i="6"/>
  <c r="V207" i="7"/>
  <c r="P208" i="7"/>
  <c r="P206" i="7"/>
  <c r="L169" i="7"/>
  <c r="V206" i="7"/>
  <c r="P207" i="7"/>
  <c r="V190" i="7"/>
  <c r="T218" i="9"/>
  <c r="T214" i="11"/>
  <c r="V195" i="7"/>
  <c r="M219" i="9"/>
  <c r="P196" i="7"/>
  <c r="M215" i="11"/>
  <c r="T220" i="9"/>
  <c r="V197" i="7"/>
  <c r="T216" i="11"/>
  <c r="P190" i="7"/>
  <c r="V191" i="7"/>
  <c r="M218" i="9"/>
  <c r="P195" i="7"/>
  <c r="M214" i="11"/>
  <c r="T219" i="9"/>
  <c r="V196" i="7"/>
  <c r="T215" i="11"/>
  <c r="P191" i="7"/>
  <c r="V192" i="7"/>
  <c r="P192" i="7"/>
  <c r="C360" i="5"/>
  <c r="X202" i="7"/>
  <c r="M220" i="9"/>
  <c r="P197" i="7"/>
  <c r="M216" i="11"/>
  <c r="N168" i="11"/>
  <c r="N170" i="11"/>
  <c r="C271" i="5"/>
  <c r="W108" i="7" l="1"/>
  <c r="KP2" i="4"/>
  <c r="A3" i="5"/>
  <c r="A4" i="5" s="1"/>
  <c r="A5" i="5" l="1"/>
  <c r="L227" i="11"/>
  <c r="L231" i="9"/>
  <c r="A6" i="5" l="1"/>
  <c r="C4" i="5"/>
  <c r="C2" i="4" s="1"/>
  <c r="A7" i="5" l="1"/>
  <c r="C7" i="5"/>
  <c r="F2" i="4" s="1"/>
  <c r="C5" i="5"/>
  <c r="D2" i="4" s="1"/>
  <c r="C6" i="5"/>
  <c r="C9" i="5"/>
  <c r="H2" i="4" s="1"/>
  <c r="A9" i="5" l="1"/>
  <c r="E2" i="4"/>
  <c r="C157" i="5"/>
  <c r="Z14" i="11" s="1"/>
  <c r="C156" i="5"/>
  <c r="I18" i="7" s="1"/>
  <c r="C86" i="5"/>
  <c r="C200" i="5"/>
  <c r="ES2" i="4" s="1"/>
  <c r="A10" i="5" l="1"/>
  <c r="Z18" i="7"/>
  <c r="BY2" i="4"/>
  <c r="L19" i="7"/>
  <c r="Z14" i="9"/>
  <c r="I14" i="11"/>
  <c r="I14" i="9"/>
  <c r="I15" i="11"/>
  <c r="I15" i="9"/>
  <c r="EC2" i="4"/>
  <c r="S119" i="6"/>
  <c r="S170" i="11"/>
  <c r="C355" i="5"/>
  <c r="A11" i="5" l="1"/>
  <c r="A12" i="5" s="1"/>
  <c r="A13" i="5" s="1"/>
  <c r="A14" i="5" s="1"/>
  <c r="KV2" i="4"/>
  <c r="MO2" i="4"/>
  <c r="C356" i="5"/>
  <c r="MP2" i="4" s="1"/>
  <c r="KK2" i="4" l="1"/>
  <c r="KW2" i="4"/>
  <c r="C66" i="5"/>
  <c r="C65" i="5"/>
  <c r="C59" i="5"/>
  <c r="C56" i="5"/>
  <c r="C55" i="5"/>
  <c r="C54" i="5"/>
  <c r="C53" i="5"/>
  <c r="C52" i="5"/>
  <c r="C51" i="5"/>
  <c r="C50" i="5"/>
  <c r="C49" i="5"/>
  <c r="C48" i="5"/>
  <c r="C47" i="5"/>
  <c r="BC2" i="4" l="1"/>
  <c r="AU2" i="4"/>
  <c r="AY2" i="4"/>
  <c r="AW2" i="4"/>
  <c r="AV2" i="4"/>
  <c r="AZ2" i="4"/>
  <c r="BH2" i="4"/>
  <c r="AT2" i="4"/>
  <c r="AX2" i="4"/>
  <c r="BA2" i="4"/>
  <c r="BD2" i="4"/>
  <c r="BF2" i="4"/>
  <c r="BI2" i="4"/>
  <c r="AA84" i="6"/>
  <c r="L72" i="6"/>
  <c r="L71" i="6"/>
  <c r="L70" i="6"/>
  <c r="L69" i="6"/>
  <c r="L68" i="6"/>
  <c r="L67" i="6"/>
  <c r="L66" i="6"/>
  <c r="L65" i="6"/>
  <c r="L64" i="6"/>
  <c r="L63" i="6"/>
  <c r="AA86" i="6"/>
  <c r="L96" i="11"/>
  <c r="L94" i="9"/>
  <c r="L100" i="11"/>
  <c r="L98" i="9"/>
  <c r="AA108" i="9"/>
  <c r="AA109" i="11"/>
  <c r="L93" i="11"/>
  <c r="L91" i="9"/>
  <c r="L95" i="9"/>
  <c r="L97" i="11"/>
  <c r="L99" i="9"/>
  <c r="L101" i="11"/>
  <c r="AA110" i="9"/>
  <c r="AA111" i="11"/>
  <c r="L92" i="11"/>
  <c r="L90" i="9"/>
  <c r="L92" i="9"/>
  <c r="L94" i="11"/>
  <c r="L96" i="9"/>
  <c r="L98" i="11"/>
  <c r="L58" i="7"/>
  <c r="L106" i="11"/>
  <c r="L95" i="11"/>
  <c r="L93" i="9"/>
  <c r="L97" i="9"/>
  <c r="L99" i="11"/>
  <c r="L59" i="7"/>
  <c r="L107" i="11"/>
  <c r="L105" i="9"/>
  <c r="L104" i="9"/>
  <c r="C46" i="5"/>
  <c r="AS2" i="4" s="1"/>
  <c r="C45" i="5"/>
  <c r="C44" i="5"/>
  <c r="C43" i="5"/>
  <c r="C42" i="5"/>
  <c r="C41" i="5"/>
  <c r="C40" i="5"/>
  <c r="C39" i="5"/>
  <c r="C38" i="5"/>
  <c r="C37" i="5"/>
  <c r="L36" i="11" s="1"/>
  <c r="C36" i="5"/>
  <c r="AA35" i="11" s="1"/>
  <c r="C35" i="5"/>
  <c r="L35" i="11" s="1"/>
  <c r="C34" i="5"/>
  <c r="L33" i="11" s="1"/>
  <c r="C33" i="5"/>
  <c r="L32" i="11" s="1"/>
  <c r="C32" i="5"/>
  <c r="L31" i="11" s="1"/>
  <c r="C31" i="5"/>
  <c r="L30" i="11" s="1"/>
  <c r="C30" i="5"/>
  <c r="L29" i="11" s="1"/>
  <c r="C29" i="5"/>
  <c r="L28" i="11" s="1"/>
  <c r="C28" i="5"/>
  <c r="C27" i="5"/>
  <c r="C26" i="5"/>
  <c r="C25" i="5"/>
  <c r="L44" i="7" l="1"/>
  <c r="L28" i="9"/>
  <c r="L46" i="7"/>
  <c r="L30" i="9"/>
  <c r="L47" i="7"/>
  <c r="L31" i="9"/>
  <c r="L49" i="7"/>
  <c r="L33" i="9"/>
  <c r="L48" i="7"/>
  <c r="L32" i="9"/>
  <c r="L51" i="7"/>
  <c r="L35" i="9"/>
  <c r="AA51" i="7"/>
  <c r="AA35" i="9"/>
  <c r="L45" i="7"/>
  <c r="L29" i="9"/>
  <c r="L52" i="7"/>
  <c r="L36" i="9"/>
  <c r="AH2" i="4"/>
  <c r="AJ2" i="4"/>
  <c r="AI2" i="4"/>
  <c r="AK2" i="4"/>
  <c r="AL2" i="4"/>
  <c r="AO2" i="4"/>
  <c r="X2" i="4"/>
  <c r="AA2" i="4"/>
  <c r="AD2" i="4"/>
  <c r="Z2" i="4"/>
  <c r="AE2" i="4"/>
  <c r="AN2" i="4"/>
  <c r="AB2" i="4"/>
  <c r="AF2" i="4"/>
  <c r="Y2" i="4"/>
  <c r="AC2" i="4"/>
  <c r="AG2" i="4"/>
  <c r="AR2" i="4"/>
  <c r="AM2" i="4"/>
  <c r="AP2" i="4"/>
  <c r="AQ2" i="4"/>
  <c r="L61" i="6"/>
  <c r="L56" i="6"/>
  <c r="L55" i="6"/>
  <c r="L54" i="6"/>
  <c r="L53" i="6"/>
  <c r="L52" i="6"/>
  <c r="L51" i="6"/>
  <c r="L50" i="6"/>
  <c r="L49" i="6"/>
  <c r="L47" i="6"/>
  <c r="AA46" i="6"/>
  <c r="L46" i="6"/>
  <c r="L44" i="6"/>
  <c r="L43" i="6"/>
  <c r="L42" i="6"/>
  <c r="L41" i="6"/>
  <c r="L40" i="6"/>
  <c r="L39" i="6"/>
  <c r="L33" i="6"/>
  <c r="L32" i="6"/>
  <c r="L31" i="6"/>
  <c r="L30" i="6"/>
  <c r="L69" i="9"/>
  <c r="L71" i="11"/>
  <c r="L82" i="11"/>
  <c r="L80" i="9"/>
  <c r="L38" i="7"/>
  <c r="L73" i="9"/>
  <c r="L75" i="11"/>
  <c r="L66" i="9"/>
  <c r="L68" i="11"/>
  <c r="L79" i="11"/>
  <c r="L77" i="9"/>
  <c r="L78" i="9"/>
  <c r="L80" i="11"/>
  <c r="L82" i="9"/>
  <c r="L84" i="11"/>
  <c r="L65" i="9"/>
  <c r="L67" i="11"/>
  <c r="L78" i="11"/>
  <c r="L76" i="9"/>
  <c r="L39" i="7"/>
  <c r="L72" i="11"/>
  <c r="L70" i="9"/>
  <c r="L81" i="9"/>
  <c r="L83" i="11"/>
  <c r="L40" i="7"/>
  <c r="L69" i="11"/>
  <c r="L67" i="9"/>
  <c r="L74" i="11"/>
  <c r="L72" i="9"/>
  <c r="L68" i="9"/>
  <c r="L70" i="11"/>
  <c r="AA72" i="9"/>
  <c r="AA74" i="11"/>
  <c r="L75" i="9"/>
  <c r="L77" i="11"/>
  <c r="L81" i="11"/>
  <c r="L79" i="9"/>
  <c r="L88" i="9"/>
  <c r="L90" i="11"/>
  <c r="C24" i="5"/>
  <c r="W2" i="4" s="1"/>
  <c r="C23" i="5"/>
  <c r="C22" i="5"/>
  <c r="U2" i="4" s="1"/>
  <c r="C21" i="5"/>
  <c r="Q2" i="4" s="1"/>
  <c r="T2" i="4" l="1"/>
  <c r="V2" i="4"/>
  <c r="L29" i="6"/>
  <c r="L28" i="6"/>
  <c r="L27" i="6"/>
  <c r="L26" i="6"/>
  <c r="L37" i="7"/>
  <c r="L35" i="7"/>
  <c r="L36" i="7"/>
  <c r="L34" i="7"/>
  <c r="C20" i="5"/>
  <c r="P2" i="4" s="1"/>
  <c r="C19" i="5"/>
  <c r="O2" i="4" s="1"/>
  <c r="N2" i="4"/>
  <c r="K2" i="4"/>
  <c r="C14" i="5"/>
  <c r="J2" i="4" s="1"/>
  <c r="C13" i="5"/>
  <c r="I2" i="4" s="1"/>
  <c r="M2" i="4" l="1"/>
  <c r="S2" i="4"/>
  <c r="L2" i="4"/>
  <c r="R2" i="4"/>
  <c r="L24" i="6"/>
  <c r="AA23" i="6"/>
  <c r="L23" i="6"/>
  <c r="L20" i="6"/>
  <c r="L19" i="6"/>
  <c r="L18" i="6"/>
  <c r="L17" i="6"/>
  <c r="L21" i="6"/>
  <c r="AA22" i="11"/>
  <c r="AA22" i="9"/>
  <c r="L29" i="7"/>
  <c r="L25" i="11"/>
  <c r="L25" i="9"/>
  <c r="L32" i="7"/>
  <c r="L20" i="11"/>
  <c r="L20" i="9"/>
  <c r="L26" i="7"/>
  <c r="L24" i="11"/>
  <c r="L24" i="9"/>
  <c r="L31" i="7"/>
  <c r="L22" i="9"/>
  <c r="L28" i="7"/>
  <c r="L22" i="11"/>
  <c r="L25" i="7"/>
  <c r="L19" i="9"/>
  <c r="L19" i="11"/>
  <c r="L21" i="9"/>
  <c r="L27" i="7"/>
  <c r="L21" i="11"/>
  <c r="AA24" i="9"/>
  <c r="AA31" i="7"/>
  <c r="AA24" i="11"/>
  <c r="C378" i="5" l="1"/>
  <c r="C377" i="5"/>
  <c r="NB2" i="4" s="1"/>
  <c r="C376" i="5"/>
  <c r="NA2" i="4" s="1"/>
  <c r="T405" i="1"/>
  <c r="T398" i="1"/>
  <c r="X398" i="1" s="1"/>
  <c r="X405" i="1" l="1"/>
  <c r="C362" i="5" s="1"/>
  <c r="MM2" i="4"/>
  <c r="KQ2" i="4"/>
  <c r="P211" i="7"/>
  <c r="P213" i="7"/>
  <c r="P212" i="7"/>
  <c r="C381" i="5"/>
  <c r="C379" i="5"/>
  <c r="C380" i="5"/>
  <c r="M402" i="1"/>
  <c r="C357" i="5" s="1"/>
  <c r="V190" i="1"/>
  <c r="T303" i="1"/>
  <c r="T301" i="1"/>
  <c r="T97" i="1"/>
  <c r="T95" i="1"/>
  <c r="KL2" i="4" l="1"/>
  <c r="MQ2" i="4"/>
  <c r="LF2" i="4"/>
  <c r="LI2" i="4"/>
  <c r="M304" i="1"/>
  <c r="C191" i="5" s="1"/>
  <c r="M98" i="1"/>
  <c r="T307" i="1"/>
  <c r="T100" i="1"/>
  <c r="V213" i="7"/>
  <c r="V212" i="7"/>
  <c r="V211" i="7"/>
  <c r="M403" i="1"/>
  <c r="N149" i="9" l="1"/>
  <c r="N152" i="11"/>
  <c r="C358" i="5"/>
  <c r="MR2" i="4" s="1"/>
  <c r="C79" i="5"/>
  <c r="C83" i="5"/>
  <c r="T101" i="1"/>
  <c r="M174" i="1"/>
  <c r="M175" i="1" s="1"/>
  <c r="C72" i="5"/>
  <c r="M404" i="1"/>
  <c r="U466" i="1"/>
  <c r="AG466" i="1" s="1"/>
  <c r="M466" i="1"/>
  <c r="C386" i="5" s="1"/>
  <c r="M460" i="1"/>
  <c r="C373" i="5" s="1"/>
  <c r="C359" i="5" l="1"/>
  <c r="LH2" i="4"/>
  <c r="MS2" i="4"/>
  <c r="LV2" i="4"/>
  <c r="MX2" i="4"/>
  <c r="LG2" i="4"/>
  <c r="BL2" i="4"/>
  <c r="BZ2" i="4"/>
  <c r="N100" i="6"/>
  <c r="Y102" i="6"/>
  <c r="P209" i="7"/>
  <c r="P214" i="7"/>
  <c r="C387" i="5"/>
  <c r="MJ2" i="4" l="1"/>
  <c r="ID2" i="4"/>
  <c r="V214" i="7"/>
  <c r="U460" i="1"/>
  <c r="C374" i="5" s="1"/>
  <c r="T382" i="1"/>
  <c r="T381" i="1"/>
  <c r="Q199" i="1"/>
  <c r="T250" i="1"/>
  <c r="T12" i="1"/>
  <c r="MY2" i="4" l="1"/>
  <c r="BB2" i="4"/>
  <c r="BE2" i="4"/>
  <c r="V209" i="7"/>
  <c r="C146" i="5"/>
  <c r="C147" i="5"/>
  <c r="DZ2" i="4" s="1"/>
  <c r="P58" i="7"/>
  <c r="P106" i="11"/>
  <c r="P104" i="9"/>
  <c r="C467" i="1"/>
  <c r="M191" i="1"/>
  <c r="Q195" i="1" s="1"/>
  <c r="M190" i="1"/>
  <c r="T306" i="1"/>
  <c r="C184" i="5" s="1"/>
  <c r="DY2" i="4" l="1"/>
  <c r="EO2" i="4"/>
  <c r="DH2" i="4"/>
  <c r="DP2" i="4"/>
  <c r="DG2" i="4"/>
  <c r="DO2" i="4"/>
  <c r="T209" i="11"/>
  <c r="T213" i="9"/>
  <c r="M209" i="11"/>
  <c r="M213" i="9"/>
  <c r="T182" i="6"/>
  <c r="T166" i="6"/>
  <c r="M177" i="6" s="1"/>
  <c r="M166" i="6"/>
  <c r="M176" i="6" s="1"/>
  <c r="C389" i="5"/>
  <c r="P193" i="7"/>
  <c r="C70" i="5"/>
  <c r="BQ2" i="4" s="1"/>
  <c r="V193" i="7"/>
  <c r="Y151" i="9"/>
  <c r="Y154" i="11"/>
  <c r="C182" i="5"/>
  <c r="M305" i="1"/>
  <c r="M99" i="1"/>
  <c r="C71" i="5" s="1"/>
  <c r="U367" i="1"/>
  <c r="C256" i="5" s="1"/>
  <c r="IU2" i="4" s="1"/>
  <c r="M367" i="1"/>
  <c r="C255" i="5" s="1"/>
  <c r="IT2" i="4" s="1"/>
  <c r="MI2" i="4" l="1"/>
  <c r="ML2" i="4"/>
  <c r="IG2" i="4"/>
  <c r="JX2" i="4"/>
  <c r="JR2" i="4"/>
  <c r="BK2" i="4"/>
  <c r="C135" i="5"/>
  <c r="BJ2" i="4"/>
  <c r="P149" i="9"/>
  <c r="P152" i="11"/>
  <c r="O152" i="11"/>
  <c r="O149" i="9"/>
  <c r="HV2" i="4"/>
  <c r="Y103" i="6"/>
  <c r="C372" i="5"/>
  <c r="C143" i="5"/>
  <c r="C371" i="5"/>
  <c r="C145" i="5"/>
  <c r="C144" i="5"/>
  <c r="DW2" i="4" s="1"/>
  <c r="C385" i="5"/>
  <c r="C384" i="5"/>
  <c r="C383" i="5"/>
  <c r="C388" i="5"/>
  <c r="C134" i="5"/>
  <c r="X216" i="7"/>
  <c r="P101" i="6"/>
  <c r="C252" i="5"/>
  <c r="IQ2" i="4" s="1"/>
  <c r="C382" i="5"/>
  <c r="OJ2" i="4" s="1"/>
  <c r="C254" i="5"/>
  <c r="IS2" i="4" s="1"/>
  <c r="C369" i="5"/>
  <c r="C253" i="5"/>
  <c r="IR2" i="4" s="1"/>
  <c r="C251" i="5"/>
  <c r="IP2" i="4" s="1"/>
  <c r="C142" i="5"/>
  <c r="EG2" i="4" s="1"/>
  <c r="M221" i="9"/>
  <c r="P198" i="7"/>
  <c r="M217" i="11"/>
  <c r="T221" i="9"/>
  <c r="T217" i="11"/>
  <c r="V198" i="7"/>
  <c r="C185" i="5"/>
  <c r="C183" i="5"/>
  <c r="C76" i="5"/>
  <c r="C73" i="5"/>
  <c r="BM2" i="4" s="1"/>
  <c r="E102" i="1"/>
  <c r="C74" i="5" s="1"/>
  <c r="BN2" i="4" s="1"/>
  <c r="EE2" i="4" l="1"/>
  <c r="EL2" i="4"/>
  <c r="OH2" i="4"/>
  <c r="OI2" i="4"/>
  <c r="NP2" i="4"/>
  <c r="NW2" i="4"/>
  <c r="OB2" i="4"/>
  <c r="NT2" i="4"/>
  <c r="NU2" i="4"/>
  <c r="NS2" i="4"/>
  <c r="NM2" i="4"/>
  <c r="NV2" i="4"/>
  <c r="NR2" i="4"/>
  <c r="MV2" i="4"/>
  <c r="MT2" i="4"/>
  <c r="NC2" i="4"/>
  <c r="LW2" i="4"/>
  <c r="NG2" i="4"/>
  <c r="MF2" i="4"/>
  <c r="NH2" i="4"/>
  <c r="MW2" i="4"/>
  <c r="MH2" i="4"/>
  <c r="MK2" i="4"/>
  <c r="MB2" i="4"/>
  <c r="ME2" i="4"/>
  <c r="MG2" i="4"/>
  <c r="MD2" i="4"/>
  <c r="LY2" i="4"/>
  <c r="MA2" i="4"/>
  <c r="LZ2" i="4"/>
  <c r="MC2" i="4"/>
  <c r="KX2" i="4"/>
  <c r="LJ2" i="4"/>
  <c r="LL2" i="4"/>
  <c r="HQ2" i="4"/>
  <c r="IE2" i="4"/>
  <c r="LQ2" i="4"/>
  <c r="IC2" i="4"/>
  <c r="LN2" i="4"/>
  <c r="HT2" i="4"/>
  <c r="LK2" i="4"/>
  <c r="HE2" i="4"/>
  <c r="JY2" i="4"/>
  <c r="JH2" i="4"/>
  <c r="EU2" i="4"/>
  <c r="JG2" i="4"/>
  <c r="EX2" i="4"/>
  <c r="JJ2" i="4"/>
  <c r="EW2" i="4"/>
  <c r="JI2" i="4"/>
  <c r="EF2" i="4"/>
  <c r="BW2" i="4"/>
  <c r="DD2" i="4"/>
  <c r="DV2" i="4"/>
  <c r="DK2" i="4"/>
  <c r="DU2" i="4"/>
  <c r="DN2" i="4"/>
  <c r="DX2" i="4"/>
  <c r="DE2" i="4"/>
  <c r="DM2" i="4"/>
  <c r="CC2" i="4"/>
  <c r="DC2" i="4"/>
  <c r="CV2" i="4"/>
  <c r="DF2" i="4"/>
  <c r="CT2" i="4"/>
  <c r="CU2" i="4"/>
  <c r="HY2" i="4"/>
  <c r="IF2" i="4"/>
  <c r="IB2" i="4"/>
  <c r="HW2" i="4"/>
  <c r="HX2" i="4"/>
  <c r="IA2" i="4"/>
  <c r="BU2" i="4"/>
  <c r="CK2" i="4"/>
  <c r="HZ2" i="4"/>
  <c r="BV2" i="4"/>
  <c r="CD2" i="4"/>
  <c r="CG2" i="4"/>
  <c r="CE2" i="4"/>
  <c r="CH2" i="4"/>
  <c r="BP2" i="4"/>
  <c r="BS2" i="4"/>
  <c r="CF2" i="4"/>
  <c r="HP2" i="4"/>
  <c r="HU2" i="4"/>
  <c r="HO2" i="4"/>
  <c r="T183" i="6"/>
  <c r="AB195" i="1"/>
  <c r="O159" i="6"/>
  <c r="CN2" i="4"/>
  <c r="HK2" i="4"/>
  <c r="HR2" i="4"/>
  <c r="HB2" i="4"/>
  <c r="GY2" i="4"/>
  <c r="HJ2" i="4"/>
  <c r="HI2" i="4"/>
  <c r="EV2" i="4"/>
  <c r="GV2" i="4"/>
  <c r="EH2" i="4"/>
  <c r="EZ2" i="4"/>
  <c r="GZ2" i="4"/>
  <c r="AA213" i="9"/>
  <c r="AA209" i="11"/>
  <c r="AD211" i="9"/>
  <c r="AD207" i="11"/>
  <c r="AD206" i="11"/>
  <c r="AD210" i="9"/>
  <c r="AD208" i="11"/>
  <c r="AD212" i="9"/>
  <c r="AD165" i="6"/>
  <c r="AA166" i="6"/>
  <c r="AD164" i="6"/>
  <c r="AD163" i="6"/>
  <c r="O158" i="6"/>
  <c r="F105" i="6"/>
  <c r="AE214" i="7"/>
  <c r="AD219" i="9"/>
  <c r="AE196" i="7"/>
  <c r="AD215" i="11"/>
  <c r="AG367" i="1"/>
  <c r="AE212" i="7"/>
  <c r="AB209" i="7"/>
  <c r="AE195" i="7"/>
  <c r="AD218" i="9"/>
  <c r="AD214" i="11"/>
  <c r="AE213" i="7"/>
  <c r="C370" i="5"/>
  <c r="NL2" i="4" s="1"/>
  <c r="AG460" i="1"/>
  <c r="C375" i="5" s="1"/>
  <c r="OF2" i="4" s="1"/>
  <c r="AE211" i="7"/>
  <c r="AE197" i="7"/>
  <c r="AD216" i="11"/>
  <c r="AD220" i="9"/>
  <c r="AE207" i="7"/>
  <c r="AA217" i="11"/>
  <c r="AA221" i="9"/>
  <c r="AB198" i="7"/>
  <c r="AB214" i="7"/>
  <c r="AE208" i="7"/>
  <c r="AE191" i="7"/>
  <c r="AE190" i="7"/>
  <c r="AB193" i="7"/>
  <c r="AE192" i="7"/>
  <c r="Y152" i="9"/>
  <c r="Y155" i="11"/>
  <c r="P153" i="11"/>
  <c r="P150" i="9"/>
  <c r="C188" i="5"/>
  <c r="C186" i="5"/>
  <c r="EY2" i="4" s="1"/>
  <c r="C266" i="5"/>
  <c r="C267" i="5"/>
  <c r="AV184" i="1"/>
  <c r="OG2" i="4" l="1"/>
  <c r="OA2" i="4"/>
  <c r="NZ2" i="4"/>
  <c r="NO2" i="4"/>
  <c r="OE2" i="4"/>
  <c r="NX2" i="4"/>
  <c r="OC2" i="4"/>
  <c r="OD2" i="4"/>
  <c r="NY2" i="4"/>
  <c r="NQ2" i="4"/>
  <c r="NE2" i="4"/>
  <c r="NN2" i="4"/>
  <c r="NI2" i="4"/>
  <c r="NK2" i="4"/>
  <c r="NF2" i="4"/>
  <c r="NJ2" i="4"/>
  <c r="MU2" i="4"/>
  <c r="ND2" i="4"/>
  <c r="LU2" i="4"/>
  <c r="MZ2" i="4"/>
  <c r="LS2" i="4"/>
  <c r="LX2" i="4"/>
  <c r="LR2" i="4"/>
  <c r="LT2" i="4"/>
  <c r="LO2" i="4"/>
  <c r="LM2" i="4"/>
  <c r="LE2" i="4"/>
  <c r="LP2" i="4"/>
  <c r="HM2" i="4"/>
  <c r="LD2" i="4"/>
  <c r="HH2" i="4"/>
  <c r="HS2" i="4"/>
  <c r="HN2" i="4"/>
  <c r="HF2" i="4"/>
  <c r="HL2" i="4"/>
  <c r="HC2" i="4"/>
  <c r="HG2" i="4"/>
  <c r="HD2" i="4"/>
  <c r="AB182" i="6"/>
  <c r="C152" i="5"/>
  <c r="FJ2" i="4"/>
  <c r="HA2" i="4"/>
  <c r="EI2" i="4"/>
  <c r="EM2" i="4"/>
  <c r="C257" i="5"/>
  <c r="AE209" i="7"/>
  <c r="AE206" i="7"/>
  <c r="F154" i="9"/>
  <c r="F157" i="11"/>
  <c r="C148" i="5"/>
  <c r="C273" i="5"/>
  <c r="KJ2" i="4" s="1"/>
  <c r="C278" i="5"/>
  <c r="JQ2" i="4" s="1"/>
  <c r="M192" i="1"/>
  <c r="U368" i="1"/>
  <c r="C258" i="5" s="1"/>
  <c r="IW2" i="4" s="1"/>
  <c r="JT2" i="4" l="1"/>
  <c r="IV2" i="4"/>
  <c r="KY2" i="4"/>
  <c r="AA72" i="7"/>
  <c r="KM2" i="4"/>
  <c r="KR2" i="4"/>
  <c r="GW2" i="4"/>
  <c r="JU2" i="4"/>
  <c r="JZ2" i="4"/>
  <c r="JN2" i="4"/>
  <c r="KA2" i="4"/>
  <c r="FV2" i="4"/>
  <c r="JM2" i="4"/>
  <c r="ED2" i="4"/>
  <c r="EQ2" i="4"/>
  <c r="EP2" i="4"/>
  <c r="EA2" i="4"/>
  <c r="EJ2" i="4"/>
  <c r="DL2" i="4"/>
  <c r="DT2" i="4"/>
  <c r="DI2" i="4"/>
  <c r="DQ2" i="4"/>
  <c r="DA2" i="4"/>
  <c r="DB2" i="4"/>
  <c r="CI2" i="4"/>
  <c r="CW2" i="4"/>
  <c r="GX2" i="4"/>
  <c r="CR2" i="4"/>
  <c r="CS2" i="4"/>
  <c r="GQ2" i="4"/>
  <c r="FU2" i="4"/>
  <c r="CL2" i="4"/>
  <c r="CO2" i="4"/>
  <c r="FW2" i="4"/>
  <c r="FA2" i="4"/>
  <c r="FB2" i="4"/>
  <c r="FG2" i="4"/>
  <c r="AC368" i="1"/>
  <c r="AD209" i="11"/>
  <c r="AD213" i="9"/>
  <c r="AD166" i="6"/>
  <c r="M178" i="6" s="1"/>
  <c r="AE198" i="7"/>
  <c r="AD217" i="11"/>
  <c r="AD221" i="9"/>
  <c r="AA200" i="7"/>
  <c r="AE193" i="7"/>
  <c r="C268" i="5"/>
  <c r="C149" i="5"/>
  <c r="CM2" i="4"/>
  <c r="C269" i="5" l="1"/>
  <c r="KE2" i="4" s="1"/>
  <c r="GS2" i="4"/>
  <c r="KD2" i="4"/>
  <c r="EK2" i="4"/>
  <c r="EN2" i="4"/>
  <c r="DR2" i="4"/>
  <c r="EB2" i="4"/>
  <c r="CZ2" i="4"/>
  <c r="DJ2" i="4"/>
  <c r="CQ2" i="4"/>
  <c r="CY2" i="4"/>
  <c r="CX2" i="4"/>
  <c r="GR2" i="4"/>
  <c r="GM2" i="4"/>
  <c r="GL2" i="4"/>
  <c r="CJ2" i="4"/>
  <c r="CP2" i="4"/>
  <c r="GI2" i="4"/>
  <c r="GG2" i="4"/>
  <c r="FQ2" i="4"/>
  <c r="FK2" i="4"/>
  <c r="FP2" i="4"/>
  <c r="FL2" i="4"/>
  <c r="FN2" i="4"/>
  <c r="C369" i="1"/>
  <c r="C259" i="5"/>
  <c r="AB169" i="6"/>
  <c r="M397" i="1"/>
  <c r="JV2" i="4" l="1"/>
  <c r="IX2" i="4"/>
  <c r="KZ2" i="4"/>
  <c r="AE72" i="7"/>
  <c r="KN2" i="4"/>
  <c r="KS2" i="4"/>
  <c r="C270" i="5"/>
  <c r="C280" i="5"/>
  <c r="JS2" i="4" s="1"/>
  <c r="GT2" i="4"/>
  <c r="KF2" i="4"/>
  <c r="KB2" i="4"/>
  <c r="KG2" i="4"/>
  <c r="GD2" i="4"/>
  <c r="JO2" i="4"/>
  <c r="GP2" i="4"/>
  <c r="GU2" i="4"/>
  <c r="GN2" i="4"/>
  <c r="GO2" i="4"/>
  <c r="GJ2" i="4"/>
  <c r="GK2" i="4"/>
  <c r="GH2" i="4"/>
  <c r="FZ2" i="4"/>
  <c r="FX2" i="4"/>
  <c r="FH2" i="4"/>
  <c r="FS2" i="4"/>
  <c r="FR2" i="4"/>
  <c r="GC2" i="4"/>
  <c r="FC2" i="4"/>
  <c r="FE2" i="4"/>
  <c r="FM2" i="4"/>
  <c r="FO2" i="4"/>
  <c r="AE200" i="7"/>
  <c r="C260" i="5"/>
  <c r="IY2" i="4" s="1"/>
  <c r="LB2" i="4" l="1"/>
  <c r="E78" i="7"/>
  <c r="LC2" i="4"/>
  <c r="KU2" i="4"/>
  <c r="LA2" i="4"/>
  <c r="JW2" i="4"/>
  <c r="KI2" i="4"/>
  <c r="KO2" i="4"/>
  <c r="KT2" i="4"/>
  <c r="KC2" i="4"/>
  <c r="KH2" i="4"/>
  <c r="GF2" i="4"/>
  <c r="JP2" i="4"/>
  <c r="GB2" i="4"/>
  <c r="GE2" i="4"/>
  <c r="GA2" i="4"/>
  <c r="FY2" i="4"/>
  <c r="FI2" i="4"/>
  <c r="FT2" i="4"/>
  <c r="FD2" i="4"/>
  <c r="FF2" i="4"/>
  <c r="AB220" i="11"/>
  <c r="AB224" i="9"/>
  <c r="F202" i="7"/>
  <c r="C3" i="5"/>
  <c r="B2" i="4" l="1"/>
  <c r="A15" i="5"/>
  <c r="A16" i="5" l="1"/>
  <c r="A17" i="5" s="1"/>
  <c r="A18" i="5" l="1"/>
  <c r="A19" i="5" s="1"/>
  <c r="A20" i="5" l="1"/>
  <c r="A21" i="5" l="1"/>
  <c r="A22" i="5" s="1"/>
  <c r="A23" i="5" l="1"/>
  <c r="A24" i="5" l="1"/>
  <c r="A25" i="5" l="1"/>
  <c r="A26" i="5" l="1"/>
  <c r="A27" i="5" s="1"/>
  <c r="A28" i="5" s="1"/>
  <c r="A29" i="5" s="1"/>
  <c r="A30" i="5" l="1"/>
  <c r="A31" i="5" s="1"/>
  <c r="A32" i="5" s="1"/>
  <c r="A33" i="5" l="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l="1"/>
  <c r="A59" i="5" s="1"/>
  <c r="A60" i="5" l="1"/>
  <c r="A61" i="5" s="1"/>
  <c r="A62" i="5" s="1"/>
  <c r="A64" i="5" s="1"/>
  <c r="A66" i="5"/>
  <c r="A68" i="5" l="1"/>
  <c r="A69" i="5" s="1"/>
  <c r="A70" i="5" s="1"/>
  <c r="A71" i="5" s="1"/>
  <c r="A72" i="5" s="1"/>
  <c r="A73" i="5" s="1"/>
  <c r="A74" i="5" s="1"/>
  <c r="A75" i="5" s="1"/>
  <c r="A76" i="5" s="1"/>
  <c r="A134" i="5" l="1"/>
  <c r="A135" i="5" s="1"/>
  <c r="A77" i="5"/>
  <c r="A78" i="5" s="1"/>
  <c r="A79" i="5" s="1"/>
  <c r="A80" i="5" s="1"/>
  <c r="A81" i="5" s="1"/>
  <c r="A82" i="5" s="1"/>
  <c r="A83" i="5" s="1"/>
  <c r="A87" i="5" s="1"/>
  <c r="A88" i="5" s="1"/>
  <c r="A89" i="5" s="1"/>
  <c r="A90" i="5" s="1"/>
  <c r="A91" i="5" s="1"/>
  <c r="A92" i="5" s="1"/>
  <c r="A93" i="5" s="1"/>
  <c r="A94" i="5" s="1"/>
  <c r="A95" i="5" s="1"/>
  <c r="A96" i="5" s="1"/>
  <c r="A97" i="5" s="1"/>
  <c r="A98" i="5" s="1"/>
  <c r="A99" i="5" s="1"/>
  <c r="A100" i="5" s="1"/>
  <c r="A101" i="5" s="1"/>
  <c r="A102" i="5" s="1"/>
  <c r="A103" i="5" s="1"/>
  <c r="A104" i="5" l="1"/>
  <c r="A105" i="5" s="1"/>
  <c r="A106" i="5" s="1"/>
  <c r="A107" i="5" s="1"/>
  <c r="A108" i="5" s="1"/>
  <c r="A109" i="5" s="1"/>
  <c r="A110" i="5" s="1"/>
  <c r="A111" i="5" s="1"/>
  <c r="A112" i="5" s="1"/>
  <c r="A113" i="5" s="1"/>
  <c r="A114" i="5" l="1"/>
  <c r="A115" i="5" s="1"/>
  <c r="A116" i="5" s="1"/>
  <c r="A117" i="5" s="1"/>
  <c r="A118" i="5" s="1"/>
  <c r="A119" i="5" s="1"/>
  <c r="A152" i="5"/>
  <c r="A120" i="5" l="1"/>
  <c r="A121" i="5" s="1"/>
  <c r="A122" i="5" s="1"/>
  <c r="A123" i="5" s="1"/>
  <c r="A124" i="5" s="1"/>
  <c r="A125" i="5" s="1"/>
  <c r="A126" i="5" s="1"/>
  <c r="A127" i="5" s="1"/>
  <c r="A128" i="5" s="1"/>
  <c r="A129" i="5" s="1"/>
  <c r="A130" i="5" s="1"/>
  <c r="A131" i="5" s="1"/>
  <c r="A132" i="5" s="1"/>
  <c r="A136" i="5" l="1"/>
  <c r="A137" i="5" s="1"/>
  <c r="A138" i="5" s="1"/>
  <c r="A139" i="5" s="1"/>
  <c r="A140" i="5" s="1"/>
  <c r="A141" i="5" s="1"/>
  <c r="A142" i="5" s="1"/>
  <c r="A143" i="5" s="1"/>
  <c r="A144" i="5" s="1"/>
  <c r="A145" i="5" s="1"/>
  <c r="A146" i="5" s="1"/>
  <c r="A147" i="5" s="1"/>
  <c r="A148" i="5" s="1"/>
  <c r="A149" i="5" s="1"/>
  <c r="A150" i="5" l="1"/>
  <c r="A153" i="5" s="1"/>
  <c r="A154" i="5" s="1"/>
  <c r="A180" i="5" l="1"/>
  <c r="A181" i="5" s="1"/>
  <c r="A182" i="5" s="1"/>
  <c r="A183" i="5" s="1"/>
  <c r="A184" i="5" s="1"/>
  <c r="A185" i="5" s="1"/>
  <c r="A186" i="5" s="1"/>
  <c r="A187" i="5" s="1"/>
  <c r="A188" i="5" s="1"/>
  <c r="A156" i="5" l="1"/>
  <c r="A157"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9" i="5" l="1"/>
  <c r="A190" i="5" s="1"/>
  <c r="A191" i="5" s="1"/>
  <c r="A192" i="5" s="1"/>
  <c r="A193" i="5" s="1"/>
  <c r="A194" i="5" s="1"/>
  <c r="A195" i="5" s="1"/>
  <c r="A196" i="5" s="1"/>
  <c r="A197" i="5" s="1"/>
  <c r="A198" i="5" s="1"/>
  <c r="A201" i="5" s="1"/>
  <c r="A202" i="5" s="1"/>
  <c r="A203" i="5" s="1"/>
  <c r="A204" i="5" s="1"/>
  <c r="A205" i="5" s="1"/>
  <c r="A206" i="5" s="1"/>
  <c r="A207" i="5" s="1"/>
  <c r="A208" i="5" s="1"/>
  <c r="A209" i="5" s="1"/>
  <c r="A210" i="5" s="1"/>
  <c r="A211" i="5" s="1"/>
  <c r="A212" i="5" s="1"/>
  <c r="A213" i="5" s="1"/>
  <c r="A214" i="5" s="1"/>
  <c r="A215" i="5" s="1"/>
  <c r="A216" i="5" s="1"/>
  <c r="A217" i="5" l="1"/>
  <c r="A218" i="5" s="1"/>
  <c r="A219" i="5" s="1"/>
  <c r="A220" i="5" s="1"/>
  <c r="A221" i="5" l="1"/>
  <c r="A222" i="5" l="1"/>
  <c r="A267" i="5"/>
  <c r="A268" i="5"/>
  <c r="A269" i="5" s="1"/>
  <c r="A270" i="5" s="1"/>
  <c r="A271" i="5" s="1"/>
  <c r="A272" i="5" s="1"/>
  <c r="A273" i="5" s="1"/>
  <c r="A223" i="5" l="1"/>
  <c r="A224" i="5"/>
  <c r="A225" i="5" l="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l="1"/>
  <c r="A248" i="5" s="1"/>
  <c r="A249" i="5" s="1"/>
  <c r="A250" i="5" s="1"/>
  <c r="A251" i="5" s="1"/>
  <c r="A252" i="5" s="1"/>
  <c r="A253" i="5" s="1"/>
  <c r="A254" i="5" s="1"/>
  <c r="A255" i="5" s="1"/>
  <c r="A256" i="5" s="1"/>
  <c r="A257" i="5" s="1"/>
  <c r="A258" i="5" s="1"/>
  <c r="A259" i="5" s="1"/>
  <c r="A260" i="5" s="1"/>
  <c r="A262" i="5" s="1"/>
  <c r="A263" i="5" s="1"/>
  <c r="A264" i="5" s="1"/>
  <c r="A265" i="5" l="1"/>
  <c r="A266" i="5" s="1"/>
  <c r="A274" i="5" l="1"/>
  <c r="A275" i="5" s="1"/>
  <c r="A276" i="5" s="1"/>
  <c r="A277" i="5" s="1"/>
  <c r="A278" i="5" s="1"/>
  <c r="A279" i="5" l="1"/>
  <c r="A280" i="5" s="1"/>
  <c r="A281" i="5" s="1"/>
  <c r="A282" i="5" s="1"/>
  <c r="A283" i="5" s="1"/>
  <c r="A284" i="5" s="1"/>
  <c r="A285" i="5" l="1"/>
  <c r="A286" i="5" s="1"/>
  <c r="A287" i="5" s="1"/>
  <c r="A288" i="5" s="1"/>
  <c r="A289" i="5" s="1"/>
  <c r="A290" i="5" s="1"/>
  <c r="A291" i="5" s="1"/>
  <c r="A292" i="5" s="1"/>
  <c r="A293" i="5" s="1"/>
  <c r="A294" i="5" s="1"/>
  <c r="A295" i="5" l="1"/>
  <c r="A296" i="5" s="1"/>
  <c r="A297" i="5" s="1"/>
  <c r="A298" i="5" s="1"/>
  <c r="A299" i="5" l="1"/>
  <c r="A300" i="5" s="1"/>
  <c r="A301" i="5" s="1"/>
  <c r="A302" i="5" s="1"/>
  <c r="A303" i="5" s="1"/>
  <c r="A304" i="5" s="1"/>
  <c r="A305" i="5" s="1"/>
  <c r="A306" i="5" l="1"/>
  <c r="A307" i="5" s="1"/>
  <c r="A308" i="5" s="1"/>
  <c r="A309" i="5" s="1"/>
  <c r="A310" i="5" s="1"/>
  <c r="A311" i="5" s="1"/>
  <c r="A312" i="5" l="1"/>
  <c r="A313" i="5" s="1"/>
  <c r="A314" i="5" s="1"/>
  <c r="A315" i="5" s="1"/>
  <c r="A316" i="5" s="1"/>
  <c r="A317" i="5" s="1"/>
  <c r="A318" i="5" s="1"/>
  <c r="A319" i="5" s="1"/>
  <c r="A320" i="5" l="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3" i="5" l="1"/>
  <c r="A344" i="5" s="1"/>
  <c r="A345" i="5" s="1"/>
  <c r="A346" i="5" s="1"/>
  <c r="A347" i="5" s="1"/>
  <c r="A348" i="5" s="1"/>
  <c r="A349" i="5" s="1"/>
  <c r="A350" i="5" s="1"/>
  <c r="A351" i="5" s="1"/>
  <c r="A352" i="5" s="1"/>
  <c r="A353" i="5" s="1"/>
  <c r="A354" i="5" l="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<sst xmlns="http://schemas.openxmlformats.org/spreadsheetml/2006/main" count="2427" uniqueCount="986">
  <si>
    <t>事業年度</t>
    <rPh sb="0" eb="4">
      <t>ジギョウ</t>
    </rPh>
    <phoneticPr fontId="2"/>
  </si>
  <si>
    <t>法人番号（13桁）</t>
    <rPh sb="0" eb="4">
      <t>ホウジ</t>
    </rPh>
    <phoneticPr fontId="2"/>
  </si>
  <si>
    <t>法人名</t>
    <rPh sb="0" eb="1">
      <t>ホウジ</t>
    </rPh>
    <phoneticPr fontId="2"/>
  </si>
  <si>
    <t>法人名カナ</t>
    <rPh sb="0" eb="3">
      <t>ホウジ</t>
    </rPh>
    <phoneticPr fontId="2"/>
  </si>
  <si>
    <t>代表者役職</t>
    <rPh sb="0" eb="3">
      <t>ダイヒョウ</t>
    </rPh>
    <rPh sb="3" eb="5">
      <t>ヤクセィオ</t>
    </rPh>
    <phoneticPr fontId="1"/>
  </si>
  <si>
    <t>代表者氏名</t>
    <rPh sb="0" eb="3">
      <t>ダイヒョウ</t>
    </rPh>
    <rPh sb="3" eb="5">
      <t>シメイ</t>
    </rPh>
    <phoneticPr fontId="1"/>
  </si>
  <si>
    <t>住所（都道府県）</t>
    <rPh sb="0" eb="1">
      <t>ジュウセィオ</t>
    </rPh>
    <rPh sb="2" eb="3">
      <t>（</t>
    </rPh>
    <rPh sb="3" eb="7">
      <t>トドウフケn</t>
    </rPh>
    <phoneticPr fontId="2"/>
  </si>
  <si>
    <t>事業者</t>
    <rPh sb="0" eb="3">
      <t>ジギョウ</t>
    </rPh>
    <phoneticPr fontId="2"/>
  </si>
  <si>
    <t>所属部署</t>
  </si>
  <si>
    <t>役職</t>
    <rPh sb="0" eb="2">
      <t>ヤクショクメイ</t>
    </rPh>
    <phoneticPr fontId="1"/>
  </si>
  <si>
    <t>氏名</t>
    <rPh sb="0" eb="2">
      <t>シメイ</t>
    </rPh>
    <phoneticPr fontId="1"/>
  </si>
  <si>
    <t>住所</t>
    <rPh sb="0" eb="2">
      <t>j</t>
    </rPh>
    <phoneticPr fontId="1"/>
  </si>
  <si>
    <t>メールアドレス</t>
  </si>
  <si>
    <t>電話番号</t>
    <rPh sb="0" eb="4">
      <t>デンワバンゴウ</t>
    </rPh>
    <phoneticPr fontId="1"/>
  </si>
  <si>
    <t>氏名カナ</t>
    <rPh sb="0" eb="1">
      <t>シメイ</t>
    </rPh>
    <phoneticPr fontId="2"/>
  </si>
  <si>
    <t>住所（〒番号）</t>
    <rPh sb="0" eb="2">
      <t>ジュウセィオ</t>
    </rPh>
    <rPh sb="4" eb="6">
      <t>ユウビn</t>
    </rPh>
    <phoneticPr fontId="2"/>
  </si>
  <si>
    <t>住所（〒番号）</t>
    <rPh sb="0" eb="2">
      <t>ジュウセィオ</t>
    </rPh>
    <rPh sb="4" eb="6">
      <t>バンゴウ</t>
    </rPh>
    <phoneticPr fontId="1"/>
  </si>
  <si>
    <t>実務担当者</t>
    <rPh sb="0" eb="2">
      <t>ジテゥ</t>
    </rPh>
    <rPh sb="2" eb="5">
      <t>タントウ</t>
    </rPh>
    <phoneticPr fontId="2"/>
  </si>
  <si>
    <t>共同申請の有無</t>
    <rPh sb="0" eb="4">
      <t>キョウドウ</t>
    </rPh>
    <rPh sb="5" eb="7">
      <t>ウム</t>
    </rPh>
    <phoneticPr fontId="2"/>
  </si>
  <si>
    <t>法人名</t>
    <rPh sb="0" eb="3">
      <t>ホウジn</t>
    </rPh>
    <phoneticPr fontId="2"/>
  </si>
  <si>
    <t>担当者</t>
    <rPh sb="0" eb="3">
      <t>タントウ</t>
    </rPh>
    <phoneticPr fontId="2"/>
  </si>
  <si>
    <t>所属部署</t>
    <rPh sb="0" eb="2">
      <t>シメイ</t>
    </rPh>
    <phoneticPr fontId="1"/>
  </si>
  <si>
    <t>役職</t>
    <rPh sb="0" eb="2">
      <t>ヤク</t>
    </rPh>
    <phoneticPr fontId="1"/>
  </si>
  <si>
    <t>携帯電話番号</t>
    <rPh sb="0" eb="2">
      <t>ケイタイ</t>
    </rPh>
    <rPh sb="2" eb="6">
      <t>デンワバンゴウ</t>
    </rPh>
    <phoneticPr fontId="1"/>
  </si>
  <si>
    <t>補助事業に要する経費</t>
    <phoneticPr fontId="4"/>
  </si>
  <si>
    <t>補助対象経費</t>
    <phoneticPr fontId="4"/>
  </si>
  <si>
    <t>補助率</t>
    <rPh sb="0" eb="3">
      <t>ホジヨ</t>
    </rPh>
    <phoneticPr fontId="4"/>
  </si>
  <si>
    <t>補助金交付申請額</t>
    <phoneticPr fontId="4"/>
  </si>
  <si>
    <t>※記入する実務担当者は、当申請に関わる権限を持ち、内容等を説明できる方として下さい。</t>
    <phoneticPr fontId="2"/>
  </si>
  <si>
    <t>交付決定日</t>
  </si>
  <si>
    <t>補助金交付番号</t>
  </si>
  <si>
    <t>申請者</t>
  </si>
  <si>
    <t>共同申請者</t>
  </si>
  <si>
    <t>履行補助者</t>
  </si>
  <si>
    <t>交付決定内容</t>
  </si>
  <si>
    <t>申請日</t>
    <rPh sb="0" eb="2">
      <t>シンセイ</t>
    </rPh>
    <rPh sb="2" eb="3">
      <t>b</t>
    </rPh>
    <phoneticPr fontId="2"/>
  </si>
  <si>
    <t>計画変更等承認申請日</t>
    <rPh sb="0" eb="5">
      <t>ケイカク</t>
    </rPh>
    <rPh sb="5" eb="10">
      <t>ショウニンシンセイ</t>
    </rPh>
    <phoneticPr fontId="2"/>
  </si>
  <si>
    <t>様式第12</t>
    <rPh sb="0" eb="3">
      <t>ヨウシキ</t>
    </rPh>
    <phoneticPr fontId="2"/>
  </si>
  <si>
    <t>様式第1</t>
    <rPh sb="0" eb="3">
      <t>ヨウシキ</t>
    </rPh>
    <phoneticPr fontId="2"/>
  </si>
  <si>
    <t>様式第6</t>
    <rPh sb="0" eb="3">
      <t>ヨウシキ</t>
    </rPh>
    <phoneticPr fontId="2"/>
  </si>
  <si>
    <t>様式第7</t>
    <rPh sb="0" eb="3">
      <t>ヨウシキ</t>
    </rPh>
    <phoneticPr fontId="2"/>
  </si>
  <si>
    <t>計画変更等届出日</t>
    <rPh sb="0" eb="1">
      <t>ケイカク</t>
    </rPh>
    <rPh sb="5" eb="8">
      <t>トドケデ</t>
    </rPh>
    <phoneticPr fontId="2"/>
  </si>
  <si>
    <t>実績報告日</t>
    <rPh sb="0" eb="5">
      <t>ジッセキ</t>
    </rPh>
    <phoneticPr fontId="2"/>
  </si>
  <si>
    <t>事業年度と様式提出日</t>
    <rPh sb="0" eb="4">
      <t>ジギョウ</t>
    </rPh>
    <rPh sb="7" eb="10">
      <t>テイシュテゥ</t>
    </rPh>
    <phoneticPr fontId="2"/>
  </si>
  <si>
    <t>事業開始日</t>
    <rPh sb="0" eb="2">
      <t>ジギョウ</t>
    </rPh>
    <rPh sb="2" eb="5">
      <t>カイセィ</t>
    </rPh>
    <phoneticPr fontId="1"/>
  </si>
  <si>
    <t>事業完了日</t>
    <rPh sb="0" eb="1">
      <t>ジギョウ</t>
    </rPh>
    <phoneticPr fontId="1"/>
  </si>
  <si>
    <t>ハイフンを含む12桁</t>
    <phoneticPr fontId="2"/>
  </si>
  <si>
    <t>ハイフンを含む8桁</t>
    <phoneticPr fontId="2"/>
  </si>
  <si>
    <t>ハイフンを含む13桁</t>
    <phoneticPr fontId="2"/>
  </si>
  <si>
    <t>電話番号</t>
    <phoneticPr fontId="2"/>
  </si>
  <si>
    <t>FAX番号</t>
    <rPh sb="3" eb="5">
      <t>デンワバンゴウ</t>
    </rPh>
    <phoneticPr fontId="1"/>
  </si>
  <si>
    <t>液石法第３条第１項の登録を受けている場合は、その登録番号</t>
    <phoneticPr fontId="2"/>
  </si>
  <si>
    <t>※振興センターからの通知書類等は実務担当者へ送付します。
※記入する実務担当者は、当申請に関わる権限を持ち、内容等を説明できる方として下さい。</t>
    <phoneticPr fontId="2"/>
  </si>
  <si>
    <t>FAX番号</t>
    <phoneticPr fontId="2"/>
  </si>
  <si>
    <t>事業の概要</t>
    <rPh sb="0" eb="2">
      <t>ジギョウ</t>
    </rPh>
    <rPh sb="3" eb="5">
      <t>ガイヨウ</t>
    </rPh>
    <phoneticPr fontId="2"/>
  </si>
  <si>
    <t>事業区分</t>
    <rPh sb="0" eb="4">
      <t>ジギョウ</t>
    </rPh>
    <phoneticPr fontId="2"/>
  </si>
  <si>
    <t>遠隔検針システム構築事業</t>
    <phoneticPr fontId="2"/>
  </si>
  <si>
    <t>過去、本予算に係る構造改善事業の補助金を受けたことがありますか？</t>
    <phoneticPr fontId="2"/>
  </si>
  <si>
    <t>受けたことがある場合は、その交付決定番号を記載</t>
    <phoneticPr fontId="2"/>
  </si>
  <si>
    <t>１．申請事業者</t>
    <rPh sb="2" eb="4">
      <t>シンセイ</t>
    </rPh>
    <rPh sb="4" eb="7">
      <t>ジギョウ</t>
    </rPh>
    <phoneticPr fontId="2"/>
  </si>
  <si>
    <t>２．共同申請事業者</t>
    <rPh sb="2" eb="4">
      <t>キョウドウ</t>
    </rPh>
    <rPh sb="4" eb="6">
      <t>シンセイ</t>
    </rPh>
    <rPh sb="6" eb="9">
      <t>ジギョウ</t>
    </rPh>
    <phoneticPr fontId="2"/>
  </si>
  <si>
    <t>顧客件数</t>
    <phoneticPr fontId="2"/>
  </si>
  <si>
    <t>件</t>
    <rPh sb="0" eb="1">
      <t xml:space="preserve">ケン </t>
    </rPh>
    <phoneticPr fontId="2"/>
  </si>
  <si>
    <t>① 導入済の集中監視件数</t>
    <phoneticPr fontId="2"/>
  </si>
  <si>
    <t>件</t>
    <rPh sb="0" eb="1">
      <t>ケn</t>
    </rPh>
    <phoneticPr fontId="2"/>
  </si>
  <si>
    <t>ａ． 現行導入率は</t>
    <phoneticPr fontId="2"/>
  </si>
  <si>
    <t>%</t>
    <phoneticPr fontId="2"/>
  </si>
  <si>
    <t>ｂ． 事業完了後の導入率は</t>
    <phoneticPr fontId="2"/>
  </si>
  <si>
    <t>となるように計画して下さい</t>
    <phoneticPr fontId="2"/>
  </si>
  <si>
    <t>になります</t>
    <phoneticPr fontId="2"/>
  </si>
  <si>
    <t>ｃ． 新規導入数の下限は、顧客数の１０％（上限８００件）なので</t>
    <phoneticPr fontId="2"/>
  </si>
  <si>
    <t>以上として下さい</t>
    <phoneticPr fontId="2"/>
  </si>
  <si>
    <t>ｄ． 新規導入数の上限は、ｂ．の条件（上限は８００件）により</t>
    <phoneticPr fontId="2"/>
  </si>
  <si>
    <t>以下として下さい</t>
    <rPh sb="0" eb="2">
      <t xml:space="preserve">イカ </t>
    </rPh>
    <phoneticPr fontId="2"/>
  </si>
  <si>
    <t>② 今回、新規導入したい件数</t>
    <phoneticPr fontId="2"/>
  </si>
  <si>
    <t>2) 遠隔検針システム構築事業を導入したい場合</t>
    <phoneticPr fontId="2"/>
  </si>
  <si>
    <t>① 導入済の遠隔検針システムまたは集中監視件数</t>
    <phoneticPr fontId="2"/>
  </si>
  <si>
    <t>補助金算出明細</t>
  </si>
  <si>
    <t>項目</t>
    <phoneticPr fontId="4"/>
  </si>
  <si>
    <t>（イ）物品購入費</t>
    <phoneticPr fontId="4"/>
  </si>
  <si>
    <t>（ロ）消耗品費等</t>
    <phoneticPr fontId="4"/>
  </si>
  <si>
    <t>（ハ）その他</t>
    <phoneticPr fontId="4"/>
  </si>
  <si>
    <t>計</t>
    <rPh sb="0" eb="1">
      <t>ケイ</t>
    </rPh>
    <phoneticPr fontId="2"/>
  </si>
  <si>
    <t>※グループ企業から調達する場合は、参考様式１又は２「利益等排除計算書」において算出した金額を記載すること</t>
  </si>
  <si>
    <t>（単位：円）</t>
    <phoneticPr fontId="2"/>
  </si>
  <si>
    <t>補助金交付申請額</t>
    <phoneticPr fontId="2"/>
  </si>
  <si>
    <t>補助事業に要する経費</t>
    <phoneticPr fontId="2"/>
  </si>
  <si>
    <t>補助対象経費</t>
    <phoneticPr fontId="2"/>
  </si>
  <si>
    <t>事業効果額</t>
  </si>
  <si>
    <t>＝</t>
    <phoneticPr fontId="2"/>
  </si>
  <si>
    <t>事業効果額（円/件）</t>
  </si>
  <si>
    <t>円/件</t>
    <phoneticPr fontId="2"/>
  </si>
  <si>
    <t>補助対象経費額</t>
    <phoneticPr fontId="2"/>
  </si>
  <si>
    <t>機器等設置予定件数</t>
    <phoneticPr fontId="2"/>
  </si>
  <si>
    <t>事業の計画</t>
    <phoneticPr fontId="2"/>
  </si>
  <si>
    <t>１．事業の概要</t>
    <rPh sb="1" eb="7">
      <t>リコウ</t>
    </rPh>
    <phoneticPr fontId="2"/>
  </si>
  <si>
    <t>３．補助事業に要する経費、補助対象経費及び補助金交付申請額</t>
    <phoneticPr fontId="2"/>
  </si>
  <si>
    <t>４．スケジュール、事業効果など</t>
    <phoneticPr fontId="2"/>
  </si>
  <si>
    <t>実施内容</t>
    <rPh sb="0" eb="4">
      <t>ジッセィ</t>
    </rPh>
    <phoneticPr fontId="2"/>
  </si>
  <si>
    <t>差異</t>
    <rPh sb="0" eb="2">
      <t xml:space="preserve">サイ </t>
    </rPh>
    <phoneticPr fontId="2"/>
  </si>
  <si>
    <t>交付申請書で計画した新規導入件数</t>
  </si>
  <si>
    <t>今回、設置し稼働した新規導入件数</t>
    <phoneticPr fontId="2"/>
  </si>
  <si>
    <t>事業区分２　遠隔検針システム構築事業を導入した場合</t>
    <phoneticPr fontId="2"/>
  </si>
  <si>
    <t>事業期間</t>
    <rPh sb="2" eb="4">
      <t>キカn</t>
    </rPh>
    <phoneticPr fontId="2"/>
  </si>
  <si>
    <t>計画変更の補助金算出明細</t>
    <rPh sb="0" eb="4">
      <t>ケイカク</t>
    </rPh>
    <phoneticPr fontId="2"/>
  </si>
  <si>
    <t>円</t>
    <rPh sb="0" eb="1">
      <t xml:space="preserve">エン </t>
    </rPh>
    <phoneticPr fontId="2"/>
  </si>
  <si>
    <t>当初計画との差異</t>
    <rPh sb="0" eb="4">
      <t>トウセィオ</t>
    </rPh>
    <rPh sb="6" eb="8">
      <t>サイ</t>
    </rPh>
    <phoneticPr fontId="2"/>
  </si>
  <si>
    <t>変更した新規導入件数</t>
    <phoneticPr fontId="2"/>
  </si>
  <si>
    <t>実績報告の補助金算出明細</t>
    <rPh sb="0" eb="4">
      <t>ジッセキ</t>
    </rPh>
    <phoneticPr fontId="2"/>
  </si>
  <si>
    <t>当初計画または計画変更との差異</t>
    <rPh sb="0" eb="4">
      <t>トウセィオ</t>
    </rPh>
    <rPh sb="7" eb="11">
      <t>ケイカク</t>
    </rPh>
    <rPh sb="13" eb="15">
      <t>サイ</t>
    </rPh>
    <phoneticPr fontId="2"/>
  </si>
  <si>
    <t>申請書（様式第1）提出</t>
    <phoneticPr fontId="2"/>
  </si>
  <si>
    <t>交付決定通知書受理</t>
    <phoneticPr fontId="2"/>
  </si>
  <si>
    <t>実績報告書（様式第12）提出</t>
  </si>
  <si>
    <t>→</t>
    <phoneticPr fontId="2"/>
  </si>
  <si>
    <t>直近の液化石油ガス販売事業報告に記載した一般消費者等の数</t>
  </si>
  <si>
    <t>申請年度</t>
    <rPh sb="0" eb="3">
      <t>シンセイ</t>
    </rPh>
    <phoneticPr fontId="2"/>
  </si>
  <si>
    <t>都道府県</t>
    <rPh sb="0" eb="3">
      <t>トドウ</t>
    </rPh>
    <phoneticPr fontId="2"/>
  </si>
  <si>
    <t>選択肢（はい/いいえ）</t>
    <rPh sb="0" eb="2">
      <t>センタク</t>
    </rPh>
    <phoneticPr fontId="2"/>
  </si>
  <si>
    <t>選択肢（はい/該当なし）</t>
    <phoneticPr fontId="2"/>
  </si>
  <si>
    <t>選択肢（あり/なし）</t>
    <rPh sb="0" eb="2">
      <t>センタク</t>
    </rPh>
    <phoneticPr fontId="2"/>
  </si>
  <si>
    <t>判定テーブル</t>
    <rPh sb="0" eb="2">
      <t>ハンテイ</t>
    </rPh>
    <phoneticPr fontId="2"/>
  </si>
  <si>
    <t>●●●</t>
    <phoneticPr fontId="2"/>
  </si>
  <si>
    <t>北海道</t>
  </si>
  <si>
    <t>はい</t>
    <phoneticPr fontId="2"/>
  </si>
  <si>
    <t>あり</t>
    <phoneticPr fontId="2"/>
  </si>
  <si>
    <t>遠隔開閉栓等システム構築事業</t>
    <rPh sb="0" eb="3">
      <t>シンギジュツ</t>
    </rPh>
    <rPh sb="3" eb="5">
      <t>カツヨウ</t>
    </rPh>
    <rPh sb="5" eb="7">
      <t>ジギョウ</t>
    </rPh>
    <phoneticPr fontId="24"/>
  </si>
  <si>
    <t>新規または10％未満の条件に適合</t>
    <rPh sb="0" eb="2">
      <t>シンキ</t>
    </rPh>
    <rPh sb="8" eb="10">
      <t>ミマン</t>
    </rPh>
    <rPh sb="11" eb="13">
      <t>ジョウケン</t>
    </rPh>
    <rPh sb="14" eb="16">
      <t>テキゴウ</t>
    </rPh>
    <phoneticPr fontId="24"/>
  </si>
  <si>
    <t>上限値　30％</t>
    <rPh sb="0" eb="2">
      <t>ジョウゲン</t>
    </rPh>
    <rPh sb="2" eb="3">
      <t>チ</t>
    </rPh>
    <phoneticPr fontId="24"/>
  </si>
  <si>
    <t>青森県</t>
  </si>
  <si>
    <t>いいえ</t>
    <phoneticPr fontId="2"/>
  </si>
  <si>
    <t>該当なし</t>
    <rPh sb="0" eb="2">
      <t>ガイトウ</t>
    </rPh>
    <phoneticPr fontId="2"/>
  </si>
  <si>
    <t>なし</t>
    <phoneticPr fontId="2"/>
  </si>
  <si>
    <t>10％以上、30％未満の条件に適合</t>
    <rPh sb="3" eb="5">
      <t>イジョウ</t>
    </rPh>
    <rPh sb="9" eb="11">
      <t>ミマン</t>
    </rPh>
    <phoneticPr fontId="24"/>
  </si>
  <si>
    <t>上限値　50％</t>
    <rPh sb="0" eb="2">
      <t>ジョウゲン</t>
    </rPh>
    <rPh sb="2" eb="3">
      <t>チ</t>
    </rPh>
    <phoneticPr fontId="24"/>
  </si>
  <si>
    <t>岩手県</t>
  </si>
  <si>
    <t>30％以上、50％未満の条件に適合</t>
    <rPh sb="3" eb="5">
      <t>イジョウ</t>
    </rPh>
    <rPh sb="9" eb="11">
      <t>ミマン</t>
    </rPh>
    <phoneticPr fontId="24"/>
  </si>
  <si>
    <t>上限値　70％</t>
    <rPh sb="0" eb="2">
      <t>ジョウゲン</t>
    </rPh>
    <rPh sb="2" eb="3">
      <t>チ</t>
    </rPh>
    <phoneticPr fontId="24"/>
  </si>
  <si>
    <t>宮城県</t>
  </si>
  <si>
    <t>50％以上、70％未満の条件に適合</t>
    <rPh sb="3" eb="5">
      <t>イジョウ</t>
    </rPh>
    <rPh sb="9" eb="11">
      <t>ミマン</t>
    </rPh>
    <phoneticPr fontId="24"/>
  </si>
  <si>
    <t>上限値70％（予算の範囲内）</t>
    <rPh sb="0" eb="2">
      <t>ジョウゲン</t>
    </rPh>
    <rPh sb="2" eb="3">
      <t>チ</t>
    </rPh>
    <rPh sb="7" eb="9">
      <t>ヨサン</t>
    </rPh>
    <rPh sb="10" eb="13">
      <t>ハンイナイ</t>
    </rPh>
    <phoneticPr fontId="24"/>
  </si>
  <si>
    <t>秋田県</t>
  </si>
  <si>
    <t>70％以上の条件に適合</t>
    <rPh sb="3" eb="5">
      <t>イジョウ</t>
    </rPh>
    <phoneticPr fontId="24"/>
  </si>
  <si>
    <t>（予算の範囲内）</t>
    <rPh sb="1" eb="3">
      <t>ヨサン</t>
    </rPh>
    <rPh sb="4" eb="7">
      <t>ハンイナイ</t>
    </rPh>
    <phoneticPr fontId="24"/>
  </si>
  <si>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</si>
  <si>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</si>
  <si>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</si>
  <si>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</si>
  <si>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</si>
  <si>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</si>
  <si>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</si>
  <si>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</si>
  <si>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</si>
  <si>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</si>
  <si>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</si>
  <si>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</si>
  <si>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</si>
  <si>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</si>
  <si>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</si>
  <si>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</si>
  <si>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</si>
  <si>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</si>
  <si>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</si>
  <si>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</si>
  <si>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</si>
  <si>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</si>
  <si>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</si>
  <si>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</si>
  <si>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</si>
  <si>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</si>
  <si>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</si>
  <si>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</si>
  <si>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</si>
  <si>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</si>
  <si>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</si>
  <si>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</si>
  <si>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</si>
  <si>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</si>
  <si>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</si>
  <si>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</si>
  <si>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</si>
  <si>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</si>
  <si>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</si>
  <si>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</si>
  <si>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</si>
  <si>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</si>
  <si>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直近の液化石油ガス販売事業報告に記載した一般消費者等の数</t>
    <phoneticPr fontId="2"/>
  </si>
  <si>
    <t>● 提出様式</t>
    <rPh sb="2" eb="6">
      <t>テイシュテゥ</t>
    </rPh>
    <phoneticPr fontId="2"/>
  </si>
  <si>
    <t>事業年度</t>
  </si>
  <si>
    <t>申請者　法人番号（13桁）</t>
    <rPh sb="0" eb="3">
      <t>シンセイ</t>
    </rPh>
    <phoneticPr fontId="2"/>
  </si>
  <si>
    <t>申請者　法人名</t>
  </si>
  <si>
    <t>申請者　法人名カナ</t>
  </si>
  <si>
    <t>申請者　氏名</t>
  </si>
  <si>
    <t>申請者　〒番号</t>
  </si>
  <si>
    <t>申請者　住所（都道府県）</t>
  </si>
  <si>
    <t>申請者　住所（都道府県以下）</t>
  </si>
  <si>
    <t>申請者　実務担当者氏名</t>
  </si>
  <si>
    <t>申請者　実務担当者氏名カナ</t>
  </si>
  <si>
    <t>申請者　実務担当者メールアドレス</t>
  </si>
  <si>
    <t>申請者　実務担当者電話番号</t>
  </si>
  <si>
    <t>申請者　実務担当者FAX番号</t>
  </si>
  <si>
    <t>申請者　販売事業者登録番号</t>
    <rPh sb="0" eb="3">
      <t>シンセイ</t>
    </rPh>
    <phoneticPr fontId="2"/>
  </si>
  <si>
    <t>共同申請</t>
  </si>
  <si>
    <t>共同申請者　法人番号（13桁）</t>
    <rPh sb="0" eb="2">
      <t>キョウドウ</t>
    </rPh>
    <rPh sb="2" eb="4">
      <t>シンセイ</t>
    </rPh>
    <rPh sb="4" eb="5">
      <t>sy</t>
    </rPh>
    <rPh sb="6" eb="10">
      <t>ホウジンバンゴウ</t>
    </rPh>
    <phoneticPr fontId="2"/>
  </si>
  <si>
    <t>共同申請者　法人名</t>
  </si>
  <si>
    <t>共同申請者　法人名カナ</t>
  </si>
  <si>
    <t>共同申請者　氏名</t>
  </si>
  <si>
    <t>共同申請者　〒番号</t>
  </si>
  <si>
    <t>共同申請者　住所（都道府県）</t>
  </si>
  <si>
    <t>共同申請者　住所（都道府県以下）</t>
  </si>
  <si>
    <t>共同申請者　実務担当者氏名</t>
  </si>
  <si>
    <t>共同申請者　実務担当者氏名カナ</t>
  </si>
  <si>
    <t>共同申請者　実務担当者メールアドレス</t>
  </si>
  <si>
    <t>共同申請者　実務担当者電話番号</t>
  </si>
  <si>
    <t>共同申請者　実務担当者FAX番号</t>
  </si>
  <si>
    <t>共同申請者　販売事業者登録番号</t>
    <rPh sb="0" eb="5">
      <t>キョウドウ</t>
    </rPh>
    <phoneticPr fontId="2"/>
  </si>
  <si>
    <t>履行補助者　法人名</t>
  </si>
  <si>
    <t>履行補助者　担当者氏名</t>
  </si>
  <si>
    <t>履行補助者　担当者氏名カナ</t>
  </si>
  <si>
    <t>履行補助者　〒番号</t>
  </si>
  <si>
    <t>履行補助者　住所</t>
  </si>
  <si>
    <t>履行補助者　担当者メールアドレス</t>
  </si>
  <si>
    <t>履行補助者　担当者電話番号</t>
  </si>
  <si>
    <t>履行補助者　担当者FAX番号</t>
  </si>
  <si>
    <t>履行補助者　担当者携帯電話番号</t>
    <rPh sb="9" eb="11">
      <t>ケイタイ</t>
    </rPh>
    <phoneticPr fontId="2"/>
  </si>
  <si>
    <t>事業区分名称</t>
    <rPh sb="0" eb="4">
      <t>ジギョウ</t>
    </rPh>
    <rPh sb="4" eb="6">
      <t>メイ</t>
    </rPh>
    <phoneticPr fontId="2"/>
  </si>
  <si>
    <t>過去、本予算に係る構造改善事業の補助金を受けたことがありますか？</t>
  </si>
  <si>
    <t>受けたことがある場合は、その交付決定番号を記載</t>
  </si>
  <si>
    <t>新規導入件数（遠隔開閉栓等）</t>
    <rPh sb="2" eb="4">
      <t>ドウニュウ</t>
    </rPh>
    <rPh sb="4" eb="6">
      <t>ケンスウ</t>
    </rPh>
    <rPh sb="7" eb="11">
      <t>シュウチュウ</t>
    </rPh>
    <phoneticPr fontId="2"/>
  </si>
  <si>
    <t>新規導入件数判定（遠隔開閉栓等）</t>
    <rPh sb="0" eb="4">
      <t>シンキ</t>
    </rPh>
    <rPh sb="4" eb="6">
      <t>ケンスウ</t>
    </rPh>
    <rPh sb="6" eb="8">
      <t>ハンテイ</t>
    </rPh>
    <rPh sb="9" eb="13">
      <t>シュウチュウ</t>
    </rPh>
    <phoneticPr fontId="2"/>
  </si>
  <si>
    <t>導入済の件数（遠隔検針 or 集中監視）</t>
    <rPh sb="4" eb="6">
      <t>ケンスウ</t>
    </rPh>
    <phoneticPr fontId="2"/>
  </si>
  <si>
    <t>新規導入件数（遠隔検針 or 集中監視）</t>
    <rPh sb="2" eb="4">
      <t>ドウニュウ</t>
    </rPh>
    <rPh sb="4" eb="6">
      <t>ケンスウ</t>
    </rPh>
    <rPh sb="7" eb="11">
      <t>シュウチュウ</t>
    </rPh>
    <rPh sb="11" eb="13">
      <t>）</t>
    </rPh>
    <phoneticPr fontId="2"/>
  </si>
  <si>
    <t>新規導入件数判定（遠隔検針 or 集中監視）</t>
    <rPh sb="5" eb="7">
      <t>ドウニュウ</t>
    </rPh>
    <rPh sb="7" eb="9">
      <t>ケンスウ</t>
    </rPh>
    <rPh sb="10" eb="14">
      <t>シュウチュウ</t>
    </rPh>
    <rPh sb="14" eb="16">
      <t>）</t>
    </rPh>
    <phoneticPr fontId="2"/>
  </si>
  <si>
    <t>補助事業に要する経費（イ）物品購入費</t>
  </si>
  <si>
    <t>補助事業に要する経費（ロ）消耗品費等</t>
  </si>
  <si>
    <t>補助事業に要する経費（ハ）その他</t>
  </si>
  <si>
    <t>補助対象経費（イ）物品購入費</t>
  </si>
  <si>
    <t>補助対象経費（ロ）消耗品費等</t>
  </si>
  <si>
    <t>補助対象経費（ハ）その他</t>
  </si>
  <si>
    <t>補助率</t>
    <rPh sb="0" eb="3">
      <t>ホジヨ</t>
    </rPh>
    <phoneticPr fontId="2"/>
  </si>
  <si>
    <t>補助金交付申請額（イ）物品購入費</t>
  </si>
  <si>
    <t>補助金交付申請額（ロ）消耗品費等</t>
  </si>
  <si>
    <t>補助金交付申請額（ハ）その他</t>
  </si>
  <si>
    <t>補助事業に要する経費　計</t>
  </si>
  <si>
    <t>補助対象経費　計</t>
  </si>
  <si>
    <t>補助金交付申請額　計</t>
  </si>
  <si>
    <t>交付申請額判定</t>
    <rPh sb="0" eb="5">
      <t>コウフ</t>
    </rPh>
    <rPh sb="5" eb="7">
      <t>ハンテイ</t>
    </rPh>
    <phoneticPr fontId="2"/>
  </si>
  <si>
    <t>事業区分１　交付申請書で計画した新規導入件数</t>
    <rPh sb="0" eb="4">
      <t>ジギョウ</t>
    </rPh>
    <phoneticPr fontId="2"/>
  </si>
  <si>
    <t>事業区分１　変更した新規導入件数</t>
    <rPh sb="2" eb="4">
      <t>ドウニュウ</t>
    </rPh>
    <rPh sb="4" eb="6">
      <t>ケンスウ</t>
    </rPh>
    <rPh sb="7" eb="11">
      <t>シュウチュウ</t>
    </rPh>
    <phoneticPr fontId="2"/>
  </si>
  <si>
    <t>事業区分１　計画変更判定</t>
    <rPh sb="0" eb="6">
      <t>ケイカク</t>
    </rPh>
    <rPh sb="6" eb="8">
      <t>シンキ</t>
    </rPh>
    <rPh sb="8" eb="10">
      <t>ケンスウハンテイ</t>
    </rPh>
    <phoneticPr fontId="2"/>
  </si>
  <si>
    <t>事業区分１　計画変更申請日</t>
    <rPh sb="0" eb="7">
      <t>ケイカク</t>
    </rPh>
    <rPh sb="7" eb="9">
      <t>シンキ</t>
    </rPh>
    <rPh sb="9" eb="11">
      <t>ケンスウハンテイ</t>
    </rPh>
    <phoneticPr fontId="2"/>
  </si>
  <si>
    <t>事業区分１　今回、設置し稼働した新規導入件数</t>
    <rPh sb="0" eb="7">
      <t>ケイカク</t>
    </rPh>
    <rPh sb="7" eb="9">
      <t>シンキ</t>
    </rPh>
    <rPh sb="9" eb="11">
      <t>ケンスウ</t>
    </rPh>
    <rPh sb="11" eb="13">
      <t>ハンテイ</t>
    </rPh>
    <rPh sb="14" eb="18">
      <t>シュウチュウ</t>
    </rPh>
    <phoneticPr fontId="2"/>
  </si>
  <si>
    <t>事業区分１　実績件数判定</t>
    <rPh sb="0" eb="4">
      <t>ジッセキ</t>
    </rPh>
    <rPh sb="4" eb="6">
      <t>ハンテイ</t>
    </rPh>
    <rPh sb="6" eb="8">
      <t>シュウチュウ</t>
    </rPh>
    <phoneticPr fontId="2"/>
  </si>
  <si>
    <t>事業区分２　交付申請書で計画した新規導入件数</t>
  </si>
  <si>
    <t>事業区分２　変更した新規導入件数</t>
    <rPh sb="1" eb="5">
      <t>シュウチュウ</t>
    </rPh>
    <rPh sb="5" eb="7">
      <t>）</t>
    </rPh>
    <phoneticPr fontId="2"/>
  </si>
  <si>
    <t>事業区分２　計画変更判定</t>
    <rPh sb="0" eb="6">
      <t>ケイカクシュウチュウ</t>
    </rPh>
    <phoneticPr fontId="2"/>
  </si>
  <si>
    <t>事業区分２　計画変更申請日</t>
    <rPh sb="0" eb="7">
      <t>ケイカクシュウチュウ</t>
    </rPh>
    <phoneticPr fontId="2"/>
  </si>
  <si>
    <t>事業区分２　今回、設置し稼働した新規導入件数</t>
    <rPh sb="2" eb="6">
      <t>シュウチュウ</t>
    </rPh>
    <rPh sb="6" eb="8">
      <t>）</t>
    </rPh>
    <phoneticPr fontId="2"/>
  </si>
  <si>
    <t>事業区分２　実績件数判定</t>
    <rPh sb="0" eb="6">
      <t>ジッセキシュウチュウ</t>
    </rPh>
    <phoneticPr fontId="2"/>
  </si>
  <si>
    <t>計画変更申請日</t>
    <rPh sb="0" eb="4">
      <t>ケイカク</t>
    </rPh>
    <rPh sb="4" eb="7">
      <t>シンセイ</t>
    </rPh>
    <phoneticPr fontId="2"/>
  </si>
  <si>
    <t>実績報告額判定</t>
  </si>
  <si>
    <t>No.</t>
    <phoneticPr fontId="2"/>
  </si>
  <si>
    <t>項目</t>
    <rPh sb="0" eb="2">
      <t>コウモク</t>
    </rPh>
    <phoneticPr fontId="2"/>
  </si>
  <si>
    <t>データ</t>
    <phoneticPr fontId="2"/>
  </si>
  <si>
    <t>*</t>
    <phoneticPr fontId="2"/>
  </si>
  <si>
    <t>（様式第１）</t>
    <rPh sb="1" eb="3">
      <t>ヨウシキ</t>
    </rPh>
    <rPh sb="3" eb="4">
      <t>ダイ</t>
    </rPh>
    <phoneticPr fontId="2"/>
  </si>
  <si>
    <t>一般財団法人エルピーガス振興センター</t>
    <phoneticPr fontId="4"/>
  </si>
  <si>
    <t>理事長</t>
    <rPh sb="0" eb="3">
      <t>リジ</t>
    </rPh>
    <phoneticPr fontId="2"/>
  </si>
  <si>
    <t>殿</t>
    <phoneticPr fontId="2"/>
  </si>
  <si>
    <t>業務方法書第８条第１項の規定に基づき、以下のとおり補助金の交付を申請します。</t>
    <phoneticPr fontId="4"/>
  </si>
  <si>
    <t>１．申請者</t>
    <phoneticPr fontId="2"/>
  </si>
  <si>
    <t>1)</t>
    <phoneticPr fontId="4"/>
  </si>
  <si>
    <t>法人番号（13桁）</t>
  </si>
  <si>
    <t>2)</t>
    <phoneticPr fontId="2"/>
  </si>
  <si>
    <t>法人名</t>
    <phoneticPr fontId="4"/>
  </si>
  <si>
    <t>カナ</t>
    <phoneticPr fontId="4"/>
  </si>
  <si>
    <t>3)</t>
    <phoneticPr fontId="2"/>
  </si>
  <si>
    <t>代表者役職</t>
    <rPh sb="0" eb="3">
      <t>ダイヒョウ</t>
    </rPh>
    <rPh sb="3" eb="5">
      <t>ヤクセィオ</t>
    </rPh>
    <phoneticPr fontId="4"/>
  </si>
  <si>
    <t>4)</t>
    <phoneticPr fontId="2"/>
  </si>
  <si>
    <t>代表者氏名</t>
    <rPh sb="0" eb="3">
      <t>ダイヒョウ</t>
    </rPh>
    <rPh sb="3" eb="5">
      <t>シメイ</t>
    </rPh>
    <phoneticPr fontId="4"/>
  </si>
  <si>
    <t>5)</t>
    <phoneticPr fontId="2"/>
  </si>
  <si>
    <t>住所</t>
    <rPh sb="0" eb="2">
      <t>ジュウセィオ</t>
    </rPh>
    <phoneticPr fontId="2"/>
  </si>
  <si>
    <t>〒番号</t>
    <rPh sb="1" eb="3">
      <t>バンゴウ</t>
    </rPh>
    <phoneticPr fontId="4"/>
  </si>
  <si>
    <t>住所（都道府県）</t>
    <rPh sb="0" eb="2">
      <t>j</t>
    </rPh>
    <rPh sb="3" eb="7">
      <t>トドウフケン</t>
    </rPh>
    <phoneticPr fontId="4"/>
  </si>
  <si>
    <t>住所（都道府県以下）</t>
    <rPh sb="0" eb="2">
      <t>j</t>
    </rPh>
    <rPh sb="3" eb="7">
      <t>トドウフケン</t>
    </rPh>
    <rPh sb="7" eb="9">
      <t>イカ</t>
    </rPh>
    <phoneticPr fontId="4"/>
  </si>
  <si>
    <t>6)</t>
    <phoneticPr fontId="2"/>
  </si>
  <si>
    <t>実務担当者</t>
    <rPh sb="0" eb="2">
      <t>ジツム</t>
    </rPh>
    <rPh sb="2" eb="5">
      <t>タントウシャ</t>
    </rPh>
    <rPh sb="4" eb="5">
      <t>シャ</t>
    </rPh>
    <phoneticPr fontId="4"/>
  </si>
  <si>
    <t>所属部署</t>
    <phoneticPr fontId="4"/>
  </si>
  <si>
    <t>役職</t>
    <rPh sb="0" eb="2">
      <t>ヤクショクメイ</t>
    </rPh>
    <phoneticPr fontId="4"/>
  </si>
  <si>
    <t>氏名</t>
    <rPh sb="0" eb="2">
      <t>シメイ</t>
    </rPh>
    <phoneticPr fontId="4"/>
  </si>
  <si>
    <t>メールアドレス</t>
    <phoneticPr fontId="2"/>
  </si>
  <si>
    <t>電話番号</t>
    <rPh sb="0" eb="4">
      <t>デンワバンゴウ</t>
    </rPh>
    <phoneticPr fontId="4"/>
  </si>
  <si>
    <t>FAX番号</t>
    <rPh sb="3" eb="5">
      <t>デンワバンゴウ</t>
    </rPh>
    <phoneticPr fontId="4"/>
  </si>
  <si>
    <t>7)</t>
    <phoneticPr fontId="2"/>
  </si>
  <si>
    <t>販売事業者登録番号</t>
    <phoneticPr fontId="4"/>
  </si>
  <si>
    <t>２．共同申請者</t>
    <phoneticPr fontId="2"/>
  </si>
  <si>
    <t>1)</t>
    <phoneticPr fontId="2"/>
  </si>
  <si>
    <t>共同申請者の有無</t>
    <rPh sb="4" eb="5">
      <t>sy</t>
    </rPh>
    <rPh sb="6" eb="8">
      <t>ウム</t>
    </rPh>
    <phoneticPr fontId="2"/>
  </si>
  <si>
    <t>2)</t>
    <phoneticPr fontId="4"/>
  </si>
  <si>
    <t>所属部署</t>
    <rPh sb="0" eb="3">
      <t>ヤクショクメイ</t>
    </rPh>
    <phoneticPr fontId="4"/>
  </si>
  <si>
    <t>３．履行補助者（手続きを補助する者がいる場合のみ記載する）</t>
    <phoneticPr fontId="2"/>
  </si>
  <si>
    <t>法人名</t>
  </si>
  <si>
    <t>担当者</t>
    <rPh sb="2" eb="3">
      <t>シャ</t>
    </rPh>
    <phoneticPr fontId="4"/>
  </si>
  <si>
    <t>所属部署</t>
    <rPh sb="0" eb="2">
      <t>シメイ</t>
    </rPh>
    <phoneticPr fontId="4"/>
  </si>
  <si>
    <t>役職</t>
    <rPh sb="0" eb="2">
      <t>ヤク</t>
    </rPh>
    <phoneticPr fontId="4"/>
  </si>
  <si>
    <t>住所</t>
    <rPh sb="0" eb="2">
      <t>j</t>
    </rPh>
    <phoneticPr fontId="4"/>
  </si>
  <si>
    <t>携帯電話番号</t>
    <rPh sb="0" eb="2">
      <t>ケイタイ</t>
    </rPh>
    <rPh sb="2" eb="6">
      <t>デンワバンゴウ</t>
    </rPh>
    <phoneticPr fontId="4"/>
  </si>
  <si>
    <t>４．事業の概要</t>
    <rPh sb="2" eb="4">
      <t>ジギョウ</t>
    </rPh>
    <rPh sb="5" eb="7">
      <t>ガイヨウ</t>
    </rPh>
    <phoneticPr fontId="2"/>
  </si>
  <si>
    <t>事業区分</t>
    <rPh sb="0" eb="4">
      <t>ジギョウ</t>
    </rPh>
    <phoneticPr fontId="4"/>
  </si>
  <si>
    <t>遠隔開閉栓等システム構築事業</t>
    <phoneticPr fontId="4"/>
  </si>
  <si>
    <t>遠隔検針システム構築事業</t>
    <phoneticPr fontId="4"/>
  </si>
  <si>
    <t>3)</t>
    <phoneticPr fontId="4"/>
  </si>
  <si>
    <t>過去、本予算に係る構造改善事業の補助金を受けたことがありますか？</t>
    <rPh sb="0" eb="2">
      <t>カコ</t>
    </rPh>
    <rPh sb="3" eb="4">
      <t>ホン</t>
    </rPh>
    <rPh sb="4" eb="6">
      <t>ヨサン</t>
    </rPh>
    <rPh sb="7" eb="8">
      <t>カカ</t>
    </rPh>
    <rPh sb="9" eb="11">
      <t>コウゾウ</t>
    </rPh>
    <rPh sb="11" eb="13">
      <t>カイゼン</t>
    </rPh>
    <rPh sb="13" eb="15">
      <t>ジギョウ</t>
    </rPh>
    <rPh sb="16" eb="19">
      <t>ホジョキン</t>
    </rPh>
    <rPh sb="20" eb="21">
      <t>ウ</t>
    </rPh>
    <phoneticPr fontId="2"/>
  </si>
  <si>
    <t>受けたことがある場合は、その交付決定番号を記載</t>
    <rPh sb="0" eb="1">
      <t>ウ</t>
    </rPh>
    <rPh sb="8" eb="10">
      <t>バアイ</t>
    </rPh>
    <rPh sb="14" eb="16">
      <t>コウフ</t>
    </rPh>
    <rPh sb="16" eb="18">
      <t>ケッテイ</t>
    </rPh>
    <rPh sb="18" eb="20">
      <t>バンゴウ</t>
    </rPh>
    <rPh sb="21" eb="23">
      <t>キサイ</t>
    </rPh>
    <phoneticPr fontId="2"/>
  </si>
  <si>
    <t>・・・・・・・・・・・・</t>
    <phoneticPr fontId="2"/>
  </si>
  <si>
    <t xml:space="preserve"> 顧客件数を入力して下さい</t>
    <rPh sb="1" eb="5">
      <t>コキャク</t>
    </rPh>
    <rPh sb="6" eb="8">
      <t>ニュウリョク</t>
    </rPh>
    <rPh sb="10" eb="11">
      <t>クダサイ</t>
    </rPh>
    <phoneticPr fontId="4"/>
  </si>
  <si>
    <t>件</t>
    <rPh sb="0" eb="1">
      <t>ケン</t>
    </rPh>
    <phoneticPr fontId="2"/>
  </si>
  <si>
    <t>（直近の液化石油ガス販売事業報告に記載した一般消費者等の数）</t>
    <rPh sb="1" eb="3">
      <t>チョッキン</t>
    </rPh>
    <rPh sb="4" eb="6">
      <t>エキカ</t>
    </rPh>
    <rPh sb="6" eb="8">
      <t>セキユ</t>
    </rPh>
    <rPh sb="10" eb="12">
      <t>ハンバイ</t>
    </rPh>
    <rPh sb="12" eb="15">
      <t>ジギョウシャ</t>
    </rPh>
    <rPh sb="15" eb="17">
      <t>ホウコク</t>
    </rPh>
    <rPh sb="18" eb="20">
      <t>キサイ</t>
    </rPh>
    <rPh sb="22" eb="24">
      <t>イッパン</t>
    </rPh>
    <rPh sb="24" eb="27">
      <t>ショウヒシャ</t>
    </rPh>
    <rPh sb="27" eb="28">
      <t>トウ</t>
    </rPh>
    <rPh sb="29" eb="30">
      <t>スウ</t>
    </rPh>
    <phoneticPr fontId="2"/>
  </si>
  <si>
    <t>① 導入済の集中監視件数</t>
    <phoneticPr fontId="4"/>
  </si>
  <si>
    <t>（補助金の授受は関係ありません。運用中の件数を入力）</t>
    <rPh sb="1" eb="4">
      <t>ホジョキン</t>
    </rPh>
    <rPh sb="5" eb="7">
      <t>ジュジュ</t>
    </rPh>
    <rPh sb="8" eb="10">
      <t>カンケイ</t>
    </rPh>
    <rPh sb="16" eb="19">
      <t>ウンヨウチュウ</t>
    </rPh>
    <rPh sb="20" eb="22">
      <t>ケンスウ</t>
    </rPh>
    <rPh sb="23" eb="25">
      <t>ニュウリョク</t>
    </rPh>
    <phoneticPr fontId="2"/>
  </si>
  <si>
    <t>％になります</t>
    <phoneticPr fontId="2"/>
  </si>
  <si>
    <t>ｂ． 事業完了後の導入率は、</t>
    <phoneticPr fontId="2"/>
  </si>
  <si>
    <t>となるように計画して下さい</t>
    <rPh sb="10" eb="11">
      <t>クダサイ</t>
    </rPh>
    <phoneticPr fontId="4"/>
  </si>
  <si>
    <t>ｃ． 新規導入数の下限は、顧客数の１０％（上限８００件）なので、</t>
    <phoneticPr fontId="2"/>
  </si>
  <si>
    <t>件 以上として下さい</t>
    <rPh sb="0" eb="1">
      <t>ケン</t>
    </rPh>
    <phoneticPr fontId="2"/>
  </si>
  <si>
    <t>件 以下として下さい</t>
    <rPh sb="0" eb="1">
      <t>ケン</t>
    </rPh>
    <rPh sb="2" eb="4">
      <t>イカ</t>
    </rPh>
    <phoneticPr fontId="2"/>
  </si>
  <si>
    <t>② 今回、新規導入したい件数</t>
    <phoneticPr fontId="4"/>
  </si>
  <si>
    <t>遠隔検針システム構築事業を導入したい場合</t>
    <phoneticPr fontId="4"/>
  </si>
  <si>
    <t>① 導入済の遠隔検針システムまたは集中監視件数</t>
    <rPh sb="6" eb="8">
      <t>エンカク</t>
    </rPh>
    <rPh sb="8" eb="10">
      <t>ケンシン</t>
    </rPh>
    <phoneticPr fontId="4"/>
  </si>
  <si>
    <t>６．補助事業に要する経費、補助対象経費及び補助金交付申請額</t>
    <phoneticPr fontId="2"/>
  </si>
  <si>
    <t>補助金算出明細</t>
    <rPh sb="0" eb="3">
      <t>ホジョキン</t>
    </rPh>
    <rPh sb="3" eb="5">
      <t>サンシュツ</t>
    </rPh>
    <rPh sb="5" eb="7">
      <t>メイサイ</t>
    </rPh>
    <phoneticPr fontId="2"/>
  </si>
  <si>
    <t>（単位：円）</t>
    <rPh sb="1" eb="3">
      <t>タンイ</t>
    </rPh>
    <rPh sb="4" eb="5">
      <t>エン</t>
    </rPh>
    <phoneticPr fontId="2"/>
  </si>
  <si>
    <t>７．スケジュール、事業効果など</t>
    <phoneticPr fontId="2"/>
  </si>
  <si>
    <t>補助金交付申請額</t>
    <rPh sb="0" eb="3">
      <t>ホジョキン</t>
    </rPh>
    <rPh sb="3" eb="5">
      <t>コウフ</t>
    </rPh>
    <rPh sb="5" eb="8">
      <t>シンセイガク</t>
    </rPh>
    <phoneticPr fontId="2"/>
  </si>
  <si>
    <t>補助事業に要する経費</t>
    <rPh sb="0" eb="2">
      <t>ホジョ</t>
    </rPh>
    <rPh sb="2" eb="4">
      <t>ジギョウ</t>
    </rPh>
    <rPh sb="5" eb="6">
      <t>ヨウ</t>
    </rPh>
    <rPh sb="8" eb="10">
      <t>ケイヒ</t>
    </rPh>
    <phoneticPr fontId="2"/>
  </si>
  <si>
    <t>補助対象経費</t>
    <rPh sb="0" eb="2">
      <t>ホジョ</t>
    </rPh>
    <rPh sb="2" eb="4">
      <t>タイショウ</t>
    </rPh>
    <rPh sb="4" eb="6">
      <t>ケイヒ</t>
    </rPh>
    <phoneticPr fontId="2"/>
  </si>
  <si>
    <t>事業効果額</t>
    <rPh sb="0" eb="2">
      <t>ジギョウ</t>
    </rPh>
    <rPh sb="2" eb="4">
      <t>コウカ</t>
    </rPh>
    <rPh sb="4" eb="5">
      <t>ガク</t>
    </rPh>
    <phoneticPr fontId="2"/>
  </si>
  <si>
    <t>事業効果額（円/件）　＝</t>
    <rPh sb="0" eb="2">
      <t>ジギョウ</t>
    </rPh>
    <rPh sb="2" eb="4">
      <t>コウカ</t>
    </rPh>
    <rPh sb="4" eb="5">
      <t>ガク</t>
    </rPh>
    <rPh sb="6" eb="7">
      <t>エン</t>
    </rPh>
    <rPh sb="8" eb="9">
      <t>ケン</t>
    </rPh>
    <phoneticPr fontId="2"/>
  </si>
  <si>
    <t>補助対象経費額</t>
    <rPh sb="0" eb="6">
      <t>ホジョタイショウケイヒ</t>
    </rPh>
    <rPh sb="6" eb="7">
      <t>ガク</t>
    </rPh>
    <phoneticPr fontId="2"/>
  </si>
  <si>
    <t>円/件</t>
    <rPh sb="0" eb="1">
      <t>エン</t>
    </rPh>
    <rPh sb="2" eb="3">
      <t>ケン</t>
    </rPh>
    <phoneticPr fontId="2"/>
  </si>
  <si>
    <t>機器等設置予定件数</t>
    <rPh sb="0" eb="2">
      <t>キキ</t>
    </rPh>
    <rPh sb="2" eb="3">
      <t>トウ</t>
    </rPh>
    <rPh sb="3" eb="5">
      <t>セッチ</t>
    </rPh>
    <rPh sb="5" eb="7">
      <t>ヨテイ</t>
    </rPh>
    <rPh sb="7" eb="9">
      <t>ケンスウ</t>
    </rPh>
    <phoneticPr fontId="2"/>
  </si>
  <si>
    <t>（様式第１２）</t>
    <rPh sb="1" eb="3">
      <t>ヨウシキ</t>
    </rPh>
    <rPh sb="3" eb="4">
      <t>ダイ</t>
    </rPh>
    <phoneticPr fontId="2"/>
  </si>
  <si>
    <t xml:space="preserve"> 殿</t>
    <phoneticPr fontId="2"/>
  </si>
  <si>
    <t>　業務方法書第１８条１項の規定に基づき、下記のとおり報告します。</t>
    <phoneticPr fontId="4"/>
  </si>
  <si>
    <t>交付決定日</t>
    <rPh sb="0" eb="5">
      <t>コウフ</t>
    </rPh>
    <phoneticPr fontId="4"/>
  </si>
  <si>
    <t>補助金交付番号</t>
    <rPh sb="0" eb="4">
      <t>コウフケt</t>
    </rPh>
    <rPh sb="4" eb="6">
      <t>バンゴウ</t>
    </rPh>
    <phoneticPr fontId="4"/>
  </si>
  <si>
    <t>１．補助事業者</t>
    <rPh sb="2" eb="7">
      <t>ホジョ</t>
    </rPh>
    <phoneticPr fontId="2"/>
  </si>
  <si>
    <t>実務担当者</t>
    <rPh sb="0" eb="5">
      <t>ジテゥ</t>
    </rPh>
    <phoneticPr fontId="4"/>
  </si>
  <si>
    <t>所属部署</t>
    <rPh sb="0" eb="4">
      <t>ショゾク</t>
    </rPh>
    <phoneticPr fontId="4"/>
  </si>
  <si>
    <t>メールアドレス</t>
    <phoneticPr fontId="4"/>
  </si>
  <si>
    <t>電話番号</t>
    <rPh sb="0" eb="4">
      <t>デンワ</t>
    </rPh>
    <phoneticPr fontId="4"/>
  </si>
  <si>
    <t>FAX番号</t>
    <rPh sb="3" eb="5">
      <t>バンゴウ</t>
    </rPh>
    <phoneticPr fontId="4"/>
  </si>
  <si>
    <t>実施内容</t>
    <rPh sb="0" eb="4">
      <t>ジッセィ</t>
    </rPh>
    <phoneticPr fontId="4"/>
  </si>
  <si>
    <t>①交付申請書で計画した新規導入件数</t>
    <rPh sb="1" eb="3">
      <t>コウフ</t>
    </rPh>
    <rPh sb="3" eb="6">
      <t>シンセイショ</t>
    </rPh>
    <rPh sb="7" eb="9">
      <t>ケイカク</t>
    </rPh>
    <rPh sb="11" eb="13">
      <t>シンキ</t>
    </rPh>
    <rPh sb="13" eb="15">
      <t>ドウニュウ</t>
    </rPh>
    <phoneticPr fontId="4"/>
  </si>
  <si>
    <r>
      <t>②変更した新規導入件数</t>
    </r>
    <r>
      <rPr>
        <sz val="10"/>
        <color rgb="FFFF0000"/>
        <rFont val="ＭＳ Ｐゴシック"/>
        <family val="3"/>
        <charset val="128"/>
      </rPr>
      <t>（無ければ未記載）</t>
    </r>
    <rPh sb="1" eb="3">
      <t>ヘンコウ</t>
    </rPh>
    <rPh sb="5" eb="9">
      <t>シンキ</t>
    </rPh>
    <rPh sb="12" eb="13">
      <t>ナ</t>
    </rPh>
    <rPh sb="16" eb="19">
      <t>ミキサイ</t>
    </rPh>
    <phoneticPr fontId="4"/>
  </si>
  <si>
    <t>差異・・・</t>
    <rPh sb="0" eb="2">
      <t>サイ</t>
    </rPh>
    <phoneticPr fontId="4"/>
  </si>
  <si>
    <t>※計画変更がなければこの日付の記載は不要</t>
    <rPh sb="1" eb="3">
      <t>ケイカク</t>
    </rPh>
    <rPh sb="3" eb="5">
      <t>ヘンコウ</t>
    </rPh>
    <rPh sb="12" eb="14">
      <t>ヒヅケ</t>
    </rPh>
    <rPh sb="15" eb="17">
      <t>キサイ</t>
    </rPh>
    <rPh sb="18" eb="20">
      <t>フヨウ</t>
    </rPh>
    <phoneticPr fontId="4"/>
  </si>
  <si>
    <t>③今回、設置し稼働した新規導入件数</t>
    <rPh sb="1" eb="3">
      <t>コンカイ</t>
    </rPh>
    <rPh sb="4" eb="6">
      <t>セッチ</t>
    </rPh>
    <rPh sb="7" eb="9">
      <t>カドウ</t>
    </rPh>
    <rPh sb="11" eb="15">
      <t>シンキ</t>
    </rPh>
    <phoneticPr fontId="4"/>
  </si>
  <si>
    <t>事業区分２</t>
    <rPh sb="0" eb="2">
      <t>ジギョウ</t>
    </rPh>
    <rPh sb="2" eb="4">
      <t>クブン</t>
    </rPh>
    <phoneticPr fontId="4"/>
  </si>
  <si>
    <t>①交付申請書で計画した新規導入件数</t>
    <rPh sb="1" eb="3">
      <t>コウフ</t>
    </rPh>
    <rPh sb="3" eb="6">
      <t>シンセイショ</t>
    </rPh>
    <rPh sb="7" eb="9">
      <t>ケイカク</t>
    </rPh>
    <rPh sb="11" eb="15">
      <t>シンキ</t>
    </rPh>
    <phoneticPr fontId="4"/>
  </si>
  <si>
    <t>事業期間</t>
    <rPh sb="0" eb="2">
      <t>ジギョウ</t>
    </rPh>
    <rPh sb="2" eb="4">
      <t>キカン</t>
    </rPh>
    <phoneticPr fontId="4"/>
  </si>
  <si>
    <t>当初計画</t>
    <rPh sb="0" eb="2">
      <t>トウショ</t>
    </rPh>
    <rPh sb="2" eb="4">
      <t>ケイカク</t>
    </rPh>
    <phoneticPr fontId="4"/>
  </si>
  <si>
    <t>交付決定額</t>
    <rPh sb="2" eb="4">
      <t>ケッテイ</t>
    </rPh>
    <phoneticPr fontId="4"/>
  </si>
  <si>
    <r>
      <t xml:space="preserve">計画変更
</t>
    </r>
    <r>
      <rPr>
        <sz val="10"/>
        <color rgb="FFFF0000"/>
        <rFont val="ＭＳ Ｐゴシック"/>
        <family val="3"/>
        <charset val="128"/>
      </rPr>
      <t>（変更した場合のみ記載）</t>
    </r>
    <rPh sb="0" eb="2">
      <t>ケイカク</t>
    </rPh>
    <rPh sb="2" eb="4">
      <t>ヘンコウ</t>
    </rPh>
    <rPh sb="7" eb="9">
      <t>ヘンコウ</t>
    </rPh>
    <rPh sb="11" eb="13">
      <t>バアイ</t>
    </rPh>
    <rPh sb="15" eb="17">
      <t>キサイ</t>
    </rPh>
    <phoneticPr fontId="4"/>
  </si>
  <si>
    <t>補助事業に要した経費</t>
    <phoneticPr fontId="4"/>
  </si>
  <si>
    <t>交付決定額</t>
    <phoneticPr fontId="4"/>
  </si>
  <si>
    <t>円</t>
    <rPh sb="0" eb="1">
      <t>エン</t>
    </rPh>
    <phoneticPr fontId="2"/>
  </si>
  <si>
    <t>実績報告額</t>
    <rPh sb="0" eb="5">
      <t>ジッセキ</t>
    </rPh>
    <phoneticPr fontId="4"/>
  </si>
  <si>
    <t>実績報告額</t>
    <rPh sb="0" eb="4">
      <t>ジッセキ</t>
    </rPh>
    <phoneticPr fontId="4"/>
  </si>
  <si>
    <t>差額</t>
    <rPh sb="0" eb="2">
      <t>サガク</t>
    </rPh>
    <phoneticPr fontId="4"/>
  </si>
  <si>
    <t>実績報告額</t>
    <phoneticPr fontId="4"/>
  </si>
  <si>
    <t>に計画変更申請提出済み.</t>
    <rPh sb="1" eb="3">
      <t>ケイカク</t>
    </rPh>
    <rPh sb="3" eb="5">
      <t>ヘンコウ</t>
    </rPh>
    <rPh sb="5" eb="7">
      <t>シンセイ</t>
    </rPh>
    <rPh sb="7" eb="9">
      <t>テイシュツ</t>
    </rPh>
    <rPh sb="9" eb="10">
      <t>ズ</t>
    </rPh>
    <phoneticPr fontId="4"/>
  </si>
  <si>
    <t>（様式第６）</t>
    <rPh sb="1" eb="3">
      <t>ヨウシキ</t>
    </rPh>
    <rPh sb="3" eb="4">
      <t>ダイ</t>
    </rPh>
    <phoneticPr fontId="2"/>
  </si>
  <si>
    <t>（様式第７）</t>
    <rPh sb="1" eb="3">
      <t>ヨウシキ</t>
    </rPh>
    <rPh sb="3" eb="4">
      <t>ダイ</t>
    </rPh>
    <phoneticPr fontId="2"/>
  </si>
  <si>
    <t>交付決定日</t>
    <rPh sb="0" eb="5">
      <t>コウフレイワ</t>
    </rPh>
    <phoneticPr fontId="4"/>
  </si>
  <si>
    <t>補助金交付番号</t>
    <rPh sb="0" eb="7">
      <t>ホジョ</t>
    </rPh>
    <phoneticPr fontId="4"/>
  </si>
  <si>
    <t>現行導入率</t>
    <rPh sb="0" eb="5">
      <t>ゲンコウ</t>
    </rPh>
    <phoneticPr fontId="2"/>
  </si>
  <si>
    <t>事業完了後の導入率</t>
    <rPh sb="0" eb="5">
      <t>ジギョウ</t>
    </rPh>
    <rPh sb="6" eb="9">
      <t>ドウニュウ</t>
    </rPh>
    <phoneticPr fontId="2"/>
  </si>
  <si>
    <t>下限件数</t>
    <rPh sb="0" eb="2">
      <t xml:space="preserve">カゲン </t>
    </rPh>
    <rPh sb="2" eb="4">
      <t>ケンスウ</t>
    </rPh>
    <phoneticPr fontId="2"/>
  </si>
  <si>
    <t>上限件数</t>
    <rPh sb="0" eb="4">
      <t>ジョウゲ</t>
    </rPh>
    <phoneticPr fontId="2"/>
  </si>
  <si>
    <t>判定</t>
    <rPh sb="0" eb="2">
      <t>ハンテイ</t>
    </rPh>
    <phoneticPr fontId="2"/>
  </si>
  <si>
    <t xml:space="preserve">  </t>
    <phoneticPr fontId="2"/>
  </si>
  <si>
    <t>実績報告</t>
    <rPh sb="0" eb="4">
      <t>ジッセキ</t>
    </rPh>
    <phoneticPr fontId="2"/>
  </si>
  <si>
    <t>となります。</t>
    <phoneticPr fontId="2"/>
  </si>
  <si>
    <t>補助率は、</t>
    <phoneticPr fontId="2"/>
  </si>
  <si>
    <t>補助率の決定</t>
    <rPh sb="0" eb="3">
      <t>ホジョリツ</t>
    </rPh>
    <rPh sb="4" eb="6">
      <t>ケッテイ</t>
    </rPh>
    <phoneticPr fontId="2"/>
  </si>
  <si>
    <t>項番</t>
    <rPh sb="0" eb="2">
      <t>コウバ</t>
    </rPh>
    <phoneticPr fontId="2"/>
  </si>
  <si>
    <t>提出様式</t>
    <rPh sb="0" eb="4">
      <t>テイシュテゥ</t>
    </rPh>
    <phoneticPr fontId="2"/>
  </si>
  <si>
    <t>事業区分１　差異件数</t>
    <rPh sb="0" eb="2">
      <t xml:space="preserve">サイ </t>
    </rPh>
    <rPh sb="2" eb="4">
      <t>ケンスウ</t>
    </rPh>
    <phoneticPr fontId="2"/>
  </si>
  <si>
    <t>事業区分１　差異率</t>
    <rPh sb="0" eb="1">
      <t>サイ</t>
    </rPh>
    <rPh sb="2" eb="3">
      <t>リテゥ</t>
    </rPh>
    <phoneticPr fontId="2"/>
  </si>
  <si>
    <t>事業区分２　差異件数</t>
    <rPh sb="0" eb="2">
      <t xml:space="preserve">サイ </t>
    </rPh>
    <rPh sb="2" eb="4">
      <t>ケンスウ</t>
    </rPh>
    <phoneticPr fontId="2"/>
  </si>
  <si>
    <t>事業区分２　差異率</t>
    <rPh sb="0" eb="1">
      <t>サイ</t>
    </rPh>
    <rPh sb="2" eb="3">
      <t>リテゥ</t>
    </rPh>
    <phoneticPr fontId="2"/>
  </si>
  <si>
    <t>導入済の件数（遠隔開閉栓等）</t>
    <phoneticPr fontId="2"/>
  </si>
  <si>
    <t>計画変更・実績報告　共通</t>
    <rPh sb="0" eb="4">
      <t>ケイ</t>
    </rPh>
    <rPh sb="5" eb="9">
      <t>ジッセキ</t>
    </rPh>
    <rPh sb="10" eb="12">
      <t>キョウツウ</t>
    </rPh>
    <phoneticPr fontId="2"/>
  </si>
  <si>
    <t>申請者　役職</t>
    <phoneticPr fontId="2"/>
  </si>
  <si>
    <t>申請者　実務担当者所属部署</t>
    <phoneticPr fontId="2"/>
  </si>
  <si>
    <t>申請者　実務担当者役職</t>
    <phoneticPr fontId="2"/>
  </si>
  <si>
    <t>共同申請者　役職</t>
    <phoneticPr fontId="2"/>
  </si>
  <si>
    <t>共同申請者　実務担当者所属部署</t>
    <phoneticPr fontId="2"/>
  </si>
  <si>
    <t>共同申請者　実務担当者役職</t>
    <phoneticPr fontId="2"/>
  </si>
  <si>
    <t>履行補助者　担当者所属部署</t>
    <phoneticPr fontId="2"/>
  </si>
  <si>
    <t>履行補助者　担当者役職</t>
    <phoneticPr fontId="2"/>
  </si>
  <si>
    <t>提出日</t>
    <rPh sb="0" eb="1">
      <t>テイシュテゥ</t>
    </rPh>
    <phoneticPr fontId="2"/>
  </si>
  <si>
    <t>差異　補助事業に要した経費（イ）物品購入費</t>
    <rPh sb="0" eb="2">
      <t>サイ</t>
    </rPh>
    <phoneticPr fontId="2"/>
  </si>
  <si>
    <t>差異　補助事業に要した経費（ロ）消耗品費等</t>
    <rPh sb="0" eb="2">
      <t>サイ</t>
    </rPh>
    <phoneticPr fontId="2"/>
  </si>
  <si>
    <t>差異　補助事業に要した経費（ハ）その他</t>
    <rPh sb="0" eb="2">
      <t>サイ</t>
    </rPh>
    <phoneticPr fontId="2"/>
  </si>
  <si>
    <t>差異　補助対象経費（イ）物品購入費</t>
    <rPh sb="0" eb="2">
      <t>サイ</t>
    </rPh>
    <phoneticPr fontId="2"/>
  </si>
  <si>
    <t>差異　補助対象経費（ロ）消耗品費等</t>
    <rPh sb="0" eb="2">
      <t>サイ</t>
    </rPh>
    <phoneticPr fontId="2"/>
  </si>
  <si>
    <t>差異　補助対象経費（ハ）その他</t>
    <rPh sb="0" eb="2">
      <t>サイ</t>
    </rPh>
    <phoneticPr fontId="2"/>
  </si>
  <si>
    <t>差異　補助率</t>
    <rPh sb="0" eb="2">
      <t>サイ</t>
    </rPh>
    <phoneticPr fontId="2"/>
  </si>
  <si>
    <t>差異　実績報告額（イ）物品購入費</t>
    <rPh sb="0" eb="2">
      <t>サイ</t>
    </rPh>
    <phoneticPr fontId="2"/>
  </si>
  <si>
    <t>差異　実績報告額（ロ）消耗品費等</t>
    <rPh sb="0" eb="2">
      <t>サイ</t>
    </rPh>
    <phoneticPr fontId="2"/>
  </si>
  <si>
    <t>差異　実績報告額（ハ）その他</t>
    <rPh sb="0" eb="2">
      <t>サイ</t>
    </rPh>
    <phoneticPr fontId="2"/>
  </si>
  <si>
    <t>差異　補助事業に要した経費　計</t>
    <rPh sb="0" eb="2">
      <t>サイ</t>
    </rPh>
    <phoneticPr fontId="2"/>
  </si>
  <si>
    <t>差異　補助対象経費　計</t>
    <rPh sb="0" eb="2">
      <t>サイ</t>
    </rPh>
    <phoneticPr fontId="2"/>
  </si>
  <si>
    <t>差異　実績報告額　計</t>
    <rPh sb="0" eb="2">
      <t>サイ</t>
    </rPh>
    <phoneticPr fontId="2"/>
  </si>
  <si>
    <t>補助率の決定</t>
    <rPh sb="0" eb="3">
      <t>ホジョ</t>
    </rPh>
    <rPh sb="4" eb="6">
      <t>ケッテイ</t>
    </rPh>
    <phoneticPr fontId="2"/>
  </si>
  <si>
    <t>となります。</t>
  </si>
  <si>
    <t>円</t>
    <rPh sb="0" eb="1">
      <t>エn</t>
    </rPh>
    <phoneticPr fontId="2"/>
  </si>
  <si>
    <t>判定補助率</t>
    <rPh sb="0" eb="2">
      <t>ハンテイ</t>
    </rPh>
    <rPh sb="2" eb="3">
      <t>ホジョ</t>
    </rPh>
    <phoneticPr fontId="2"/>
  </si>
  <si>
    <t>変更後</t>
    <rPh sb="0" eb="3">
      <t>ヘンコウ</t>
    </rPh>
    <phoneticPr fontId="2"/>
  </si>
  <si>
    <t>申請時</t>
    <rPh sb="0" eb="3">
      <t>シンセイ</t>
    </rPh>
    <phoneticPr fontId="2"/>
  </si>
  <si>
    <t>顧客件数</t>
    <rPh sb="0" eb="4">
      <t>コキャク</t>
    </rPh>
    <phoneticPr fontId="2"/>
  </si>
  <si>
    <t>導入済の集中監視件数</t>
    <rPh sb="0" eb="3">
      <t>ドウニュウ</t>
    </rPh>
    <rPh sb="4" eb="10">
      <t>シュウチュウカンス</t>
    </rPh>
    <phoneticPr fontId="2"/>
  </si>
  <si>
    <t>導入済の遠隔検針システムまたは集中監視件数</t>
    <phoneticPr fontId="2"/>
  </si>
  <si>
    <t>シート名</t>
    <rPh sb="3" eb="4">
      <t>メイ</t>
    </rPh>
    <phoneticPr fontId="2"/>
  </si>
  <si>
    <t>目次へ</t>
    <rPh sb="0" eb="2">
      <t>モクジ</t>
    </rPh>
    <phoneticPr fontId="2"/>
  </si>
  <si>
    <r>
      <t>● 申請基本情報</t>
    </r>
    <r>
      <rPr>
        <sz val="12"/>
        <color theme="0"/>
        <rFont val="Meiryo UI"/>
        <family val="2"/>
        <charset val="128"/>
      </rPr>
      <t>（様式共通の情報です。基本情報に変更が発生した場合は、最新化し計画変更の手続きを行って下さい。）</t>
    </r>
    <rPh sb="2" eb="4">
      <t>シンセイ</t>
    </rPh>
    <rPh sb="4" eb="8">
      <t>キホンジョウホウ</t>
    </rPh>
    <rPh sb="9" eb="11">
      <t>ヨウシキ</t>
    </rPh>
    <rPh sb="11" eb="13">
      <t>キョウツウ</t>
    </rPh>
    <rPh sb="14" eb="16">
      <t>ジョウホウ</t>
    </rPh>
    <phoneticPr fontId="2"/>
  </si>
  <si>
    <t>申請</t>
    <rPh sb="0" eb="2">
      <t>シンセイ</t>
    </rPh>
    <phoneticPr fontId="2"/>
  </si>
  <si>
    <t>計変</t>
    <rPh sb="0" eb="1">
      <t>ケイヘn</t>
    </rPh>
    <phoneticPr fontId="2"/>
  </si>
  <si>
    <t>実績</t>
    <rPh sb="0" eb="2">
      <t>ジッセキ</t>
    </rPh>
    <phoneticPr fontId="2"/>
  </si>
  <si>
    <t>補助事業に要する経費</t>
    <rPh sb="5" eb="6">
      <t>ヨウセィ</t>
    </rPh>
    <phoneticPr fontId="4"/>
  </si>
  <si>
    <t>実績報告額</t>
    <rPh sb="0" eb="1">
      <t>ジッセキ</t>
    </rPh>
    <phoneticPr fontId="4"/>
  </si>
  <si>
    <t>計画変更</t>
    <rPh sb="0" eb="1">
      <t>ケイカク</t>
    </rPh>
    <phoneticPr fontId="2"/>
  </si>
  <si>
    <t>P.1</t>
    <phoneticPr fontId="2"/>
  </si>
  <si>
    <t>P.2</t>
    <phoneticPr fontId="2"/>
  </si>
  <si>
    <t>P.3</t>
    <phoneticPr fontId="2"/>
  </si>
  <si>
    <t>P.4</t>
    <phoneticPr fontId="2"/>
  </si>
  <si>
    <t>理事長</t>
    <phoneticPr fontId="2"/>
  </si>
  <si>
    <t>新規導入件数（遠隔開閉栓等）</t>
    <rPh sb="0" eb="1">
      <t>ドウニュウ</t>
    </rPh>
    <rPh sb="1" eb="3">
      <t>ケンスウ</t>
    </rPh>
    <rPh sb="4" eb="8">
      <t>シュウチュウ</t>
    </rPh>
    <phoneticPr fontId="2"/>
  </si>
  <si>
    <t>新規導入件数判定（遠隔開閉栓等）</t>
    <rPh sb="0" eb="1">
      <t>シンキ</t>
    </rPh>
    <rPh sb="1" eb="3">
      <t>ケンスウ</t>
    </rPh>
    <rPh sb="3" eb="5">
      <t>ハンテイ</t>
    </rPh>
    <rPh sb="6" eb="10">
      <t>シュウチュウ</t>
    </rPh>
    <phoneticPr fontId="2"/>
  </si>
  <si>
    <t>導入済の件数（遠隔検針 or 集中監視）</t>
    <rPh sb="1" eb="3">
      <t>ケンスウ</t>
    </rPh>
    <phoneticPr fontId="2"/>
  </si>
  <si>
    <t>新規導入件数（遠隔検針 or 集中監視）</t>
    <rPh sb="0" eb="1">
      <t>ドウニュウ</t>
    </rPh>
    <rPh sb="1" eb="3">
      <t>ケンスウ</t>
    </rPh>
    <rPh sb="4" eb="8">
      <t>シュウチュウ</t>
    </rPh>
    <rPh sb="8" eb="10">
      <t>）</t>
    </rPh>
    <phoneticPr fontId="2"/>
  </si>
  <si>
    <t>新規導入件数判定（遠隔検針 or 集中監視）</t>
    <rPh sb="2" eb="4">
      <t>ドウニュウ</t>
    </rPh>
    <rPh sb="4" eb="6">
      <t>ケンスウ</t>
    </rPh>
    <rPh sb="7" eb="11">
      <t>シュウチュウ</t>
    </rPh>
    <rPh sb="11" eb="13">
      <t>）</t>
    </rPh>
    <phoneticPr fontId="2"/>
  </si>
  <si>
    <t>補助事業に要する経費（イ）物品購入費</t>
    <phoneticPr fontId="2"/>
  </si>
  <si>
    <t>補助事業に要する経費（ロ）消耗品費等</t>
    <phoneticPr fontId="2"/>
  </si>
  <si>
    <t>補助事業に要する経費（ハ）その他</t>
    <phoneticPr fontId="2"/>
  </si>
  <si>
    <t>補助対象経費（イ）物品購入費</t>
    <phoneticPr fontId="2"/>
  </si>
  <si>
    <t>補助対象経費（ロ）消耗品費等</t>
    <phoneticPr fontId="2"/>
  </si>
  <si>
    <t>補助対象経費（ハ）その他</t>
    <phoneticPr fontId="2"/>
  </si>
  <si>
    <t>補助率</t>
    <phoneticPr fontId="2"/>
  </si>
  <si>
    <t>補助金交付申請額（イ）物品購入費</t>
    <phoneticPr fontId="2"/>
  </si>
  <si>
    <t>補助金交付申請額（ロ）消耗品費等</t>
    <phoneticPr fontId="2"/>
  </si>
  <si>
    <t>補助金交付申請額（ハ）その他</t>
    <phoneticPr fontId="2"/>
  </si>
  <si>
    <t>補助事業に要する経費　計</t>
    <phoneticPr fontId="2"/>
  </si>
  <si>
    <t>補助対象経費　計</t>
    <phoneticPr fontId="2"/>
  </si>
  <si>
    <t>補助金交付申請額　計</t>
    <phoneticPr fontId="2"/>
  </si>
  <si>
    <t>当初計画との差異金額</t>
    <rPh sb="0" eb="1">
      <t>トウセィオ</t>
    </rPh>
    <rPh sb="3" eb="5">
      <t>サイ</t>
    </rPh>
    <rPh sb="5" eb="7">
      <t>キンガク</t>
    </rPh>
    <phoneticPr fontId="2"/>
  </si>
  <si>
    <t>当初計画との差異率</t>
    <rPh sb="0" eb="1">
      <t>トウセィオ</t>
    </rPh>
    <rPh sb="3" eb="5">
      <t>サイ</t>
    </rPh>
    <rPh sb="5" eb="6">
      <t>リテゥ</t>
    </rPh>
    <phoneticPr fontId="2"/>
  </si>
  <si>
    <t>交付申請額判定</t>
    <rPh sb="0" eb="2">
      <t>コウフ</t>
    </rPh>
    <rPh sb="2" eb="4">
      <t>ハンテイ</t>
    </rPh>
    <phoneticPr fontId="2"/>
  </si>
  <si>
    <t>現行導入率</t>
    <rPh sb="0" eb="2">
      <t>ゲンコウ</t>
    </rPh>
    <phoneticPr fontId="2"/>
  </si>
  <si>
    <t>事業完了後の導入率</t>
    <rPh sb="0" eb="2">
      <t>ジギョウ</t>
    </rPh>
    <rPh sb="3" eb="6">
      <t>ドウニュウ</t>
    </rPh>
    <phoneticPr fontId="2"/>
  </si>
  <si>
    <t>下限件数</t>
    <rPh sb="0" eb="1">
      <t>ケンスウ</t>
    </rPh>
    <phoneticPr fontId="2"/>
  </si>
  <si>
    <t>上限件数</t>
    <rPh sb="0" eb="1">
      <t>ジョウゲ</t>
    </rPh>
    <phoneticPr fontId="2"/>
  </si>
  <si>
    <t>判定</t>
    <phoneticPr fontId="2"/>
  </si>
  <si>
    <t>補助事業に要した経費（イ）物品購入費</t>
    <rPh sb="2" eb="3">
      <t>ヨウセィ</t>
    </rPh>
    <phoneticPr fontId="2"/>
  </si>
  <si>
    <t>補助事業に要した経費（ロ）消耗品費等</t>
    <rPh sb="1" eb="2">
      <t>ヨウセィ</t>
    </rPh>
    <phoneticPr fontId="2"/>
  </si>
  <si>
    <t>補助事業に要した経費（ハ）その他</t>
    <rPh sb="1" eb="2">
      <t>ヨウシタ</t>
    </rPh>
    <phoneticPr fontId="2"/>
  </si>
  <si>
    <t>補助事業に要した経費　計</t>
    <rPh sb="2" eb="3">
      <t>ヨウセィ</t>
    </rPh>
    <phoneticPr fontId="2"/>
  </si>
  <si>
    <t>実績報告額　計</t>
    <rPh sb="0" eb="1">
      <t>ジッセキ</t>
    </rPh>
    <phoneticPr fontId="2"/>
  </si>
  <si>
    <t>補助事業者　法人番号（13桁）</t>
    <rPh sb="0" eb="5">
      <t>ホジョ</t>
    </rPh>
    <phoneticPr fontId="2"/>
  </si>
  <si>
    <t>補助事業者　法人名</t>
    <phoneticPr fontId="2"/>
  </si>
  <si>
    <t>補助事業者　法人名カナ</t>
    <phoneticPr fontId="2"/>
  </si>
  <si>
    <t>補助事業者　役職</t>
    <phoneticPr fontId="2"/>
  </si>
  <si>
    <t>補助事業者　氏名</t>
    <phoneticPr fontId="2"/>
  </si>
  <si>
    <t>補助事業者　〒番号</t>
    <phoneticPr fontId="2"/>
  </si>
  <si>
    <t>補助事業者　住所（都道府県）</t>
    <phoneticPr fontId="2"/>
  </si>
  <si>
    <t>補助事業者　住所（都道府県以下）</t>
    <phoneticPr fontId="2"/>
  </si>
  <si>
    <t>補助事業者　実務担当者所属部署</t>
    <phoneticPr fontId="2"/>
  </si>
  <si>
    <t>補助事業者　実務担当者役職</t>
    <phoneticPr fontId="2"/>
  </si>
  <si>
    <t>補助事業者　実務担当者氏名</t>
    <phoneticPr fontId="2"/>
  </si>
  <si>
    <t>補助事業者　実務担当者氏名カナ</t>
    <phoneticPr fontId="2"/>
  </si>
  <si>
    <t>補助事業者　実務担当者メールアドレス</t>
    <phoneticPr fontId="2"/>
  </si>
  <si>
    <t>補助事業者　実務担当者電話番号</t>
    <phoneticPr fontId="2"/>
  </si>
  <si>
    <t>補助事業者　実務担当者FAX番号</t>
    <phoneticPr fontId="2"/>
  </si>
  <si>
    <t>補助事業者　販売事業者登録番号</t>
    <rPh sb="0" eb="3">
      <t>シンセイ</t>
    </rPh>
    <phoneticPr fontId="2"/>
  </si>
  <si>
    <t>補助率</t>
  </si>
  <si>
    <t>実績報告額（イ）物品購入費</t>
  </si>
  <si>
    <t>実績報告額（ロ）消耗品費等</t>
  </si>
  <si>
    <t>実績報告額（ハ）その他</t>
  </si>
  <si>
    <t>様式第1/様式第6/様式第7/様式第12</t>
    <rPh sb="0" eb="3">
      <t>ヨウシキ</t>
    </rPh>
    <rPh sb="15" eb="18">
      <t>ヨウシキ</t>
    </rPh>
    <phoneticPr fontId="2"/>
  </si>
  <si>
    <t>実績報告審査で変更する項目名称</t>
    <rPh sb="0" eb="6">
      <t>ジッセキ</t>
    </rPh>
    <rPh sb="7" eb="9">
      <t>ヘンコウ</t>
    </rPh>
    <rPh sb="11" eb="13">
      <t>コウモク</t>
    </rPh>
    <rPh sb="13" eb="15">
      <t>メイ</t>
    </rPh>
    <phoneticPr fontId="2"/>
  </si>
  <si>
    <t>補助金の授受は関係ありません。運用中の件数を記載</t>
  </si>
  <si>
    <t>計画変更等承認申請書/届出書（様式第6/様式第7）提出</t>
    <rPh sb="4" eb="5">
      <t>トウ</t>
    </rPh>
    <rPh sb="5" eb="7">
      <t>ショウニn</t>
    </rPh>
    <rPh sb="9" eb="10">
      <t>sy</t>
    </rPh>
    <rPh sb="13" eb="14">
      <t>sy</t>
    </rPh>
    <phoneticPr fontId="2"/>
  </si>
  <si>
    <t>業務方法書第３条第２号に規定する中小企業に該当しますか？</t>
    <rPh sb="0" eb="5">
      <t>ギョウム</t>
    </rPh>
    <rPh sb="5" eb="6">
      <t>ダイ3</t>
    </rPh>
    <rPh sb="8" eb="9">
      <t>ダイ</t>
    </rPh>
    <rPh sb="12" eb="14">
      <t>キテイ</t>
    </rPh>
    <rPh sb="16" eb="20">
      <t>チュウショウキギョウニ</t>
    </rPh>
    <rPh sb="21" eb="23">
      <t>ガイトウ</t>
    </rPh>
    <phoneticPr fontId="2"/>
  </si>
  <si>
    <t>業務方法書第３条第２号</t>
    <rPh sb="0" eb="5">
      <t>ギョウ</t>
    </rPh>
    <rPh sb="5" eb="6">
      <t>ダイ3</t>
    </rPh>
    <phoneticPr fontId="2"/>
  </si>
  <si>
    <t>（２）</t>
    <phoneticPr fontId="2"/>
  </si>
  <si>
    <t>中小企業である</t>
    <rPh sb="0" eb="4">
      <t xml:space="preserve">チュウショウキギョウ </t>
    </rPh>
    <phoneticPr fontId="2"/>
  </si>
  <si>
    <t>「中小企業者」とは、中小企業基本法第２条第１項の規定を準用する。ただし、次のいずれかに該当する者は除く。
①資本金又は出資金が５億円以上の法人に直接又は間接に100％の株式を保有される中小・小規模事業者
②交付申請時において、確定している直近過去3年分の各年又は各事業年度の課税所得の年平均額が15億円を超える中・小規模事業者</t>
    <rPh sb="1" eb="5">
      <t>チュウショウキギョウ</t>
    </rPh>
    <rPh sb="5" eb="6">
      <t>sy</t>
    </rPh>
    <rPh sb="10" eb="17">
      <t>チュウショウキギョウキホンホウ</t>
    </rPh>
    <rPh sb="17" eb="18">
      <t>ダイ2</t>
    </rPh>
    <rPh sb="20" eb="21">
      <t>ダイ1</t>
    </rPh>
    <rPh sb="24" eb="26">
      <t>キテイ</t>
    </rPh>
    <rPh sb="27" eb="29">
      <t>ジュンヨウ</t>
    </rPh>
    <rPh sb="36" eb="37">
      <t>ツギ</t>
    </rPh>
    <rPh sb="43" eb="45">
      <t>ガイトウ</t>
    </rPh>
    <rPh sb="49" eb="50">
      <t>ノゾク</t>
    </rPh>
    <rPh sb="54" eb="57">
      <t>シホn</t>
    </rPh>
    <rPh sb="57" eb="58">
      <t xml:space="preserve">マタハ </t>
    </rPh>
    <rPh sb="59" eb="62">
      <t>シュッセィ</t>
    </rPh>
    <rPh sb="66" eb="68">
      <t>イジョウ</t>
    </rPh>
    <rPh sb="69" eb="71">
      <t>ホウ</t>
    </rPh>
    <rPh sb="72" eb="74">
      <t>チョク</t>
    </rPh>
    <rPh sb="74" eb="75">
      <t xml:space="preserve">マタハ </t>
    </rPh>
    <rPh sb="76" eb="78">
      <t>カンセツニ</t>
    </rPh>
    <rPh sb="84" eb="86">
      <t>カブシキヲ</t>
    </rPh>
    <rPh sb="87" eb="89">
      <t>ホユウ</t>
    </rPh>
    <rPh sb="92" eb="94">
      <t>チュウショウ</t>
    </rPh>
    <rPh sb="95" eb="101">
      <t>ショウキボ</t>
    </rPh>
    <rPh sb="103" eb="108">
      <t>コウフ</t>
    </rPh>
    <rPh sb="113" eb="115">
      <t>カクテイ</t>
    </rPh>
    <rPh sb="119" eb="121">
      <t>チョッキンノ</t>
    </rPh>
    <rPh sb="121" eb="123">
      <t>カコ</t>
    </rPh>
    <rPh sb="127" eb="129">
      <t>カクネンド</t>
    </rPh>
    <rPh sb="129" eb="130">
      <t>マタハ</t>
    </rPh>
    <rPh sb="131" eb="136">
      <t>カクジギョウネンド</t>
    </rPh>
    <rPh sb="137" eb="141">
      <t>カゼ</t>
    </rPh>
    <rPh sb="142" eb="146">
      <t>ネンヘイキn</t>
    </rPh>
    <rPh sb="152" eb="153">
      <t>コエ</t>
    </rPh>
    <rPh sb="155" eb="156">
      <t>チュウ</t>
    </rPh>
    <rPh sb="157" eb="163">
      <t>ショウキボ</t>
    </rPh>
    <phoneticPr fontId="2"/>
  </si>
  <si>
    <t>現行導入率は30％未満である</t>
    <rPh sb="0" eb="2">
      <t>ゲンコウ</t>
    </rPh>
    <rPh sb="2" eb="5">
      <t>ドウニュウリツ</t>
    </rPh>
    <rPh sb="9" eb="11">
      <t>ミマn</t>
    </rPh>
    <phoneticPr fontId="2"/>
  </si>
  <si>
    <t>６．その他</t>
    <phoneticPr fontId="2"/>
  </si>
  <si>
    <t>過去３年度の平均課税所得額申告</t>
    <rPh sb="0" eb="2">
      <t>カコ</t>
    </rPh>
    <rPh sb="6" eb="8">
      <t>ヘイキn</t>
    </rPh>
    <rPh sb="8" eb="12">
      <t>カゼ</t>
    </rPh>
    <rPh sb="12" eb="13">
      <t>ガク</t>
    </rPh>
    <rPh sb="13" eb="15">
      <t>シンコク</t>
    </rPh>
    <phoneticPr fontId="2"/>
  </si>
  <si>
    <t>主要株主３者及び持株比率</t>
    <rPh sb="0" eb="4">
      <t>シュヨウ</t>
    </rPh>
    <rPh sb="6" eb="7">
      <t xml:space="preserve">オヨビ </t>
    </rPh>
    <rPh sb="8" eb="10">
      <t>モチ</t>
    </rPh>
    <rPh sb="10" eb="12">
      <t>ヒリテゥ</t>
    </rPh>
    <phoneticPr fontId="2"/>
  </si>
  <si>
    <t>液化石油ガス販売事業者の主要株主（３者）</t>
    <rPh sb="0" eb="4">
      <t>エキカセキ</t>
    </rPh>
    <rPh sb="6" eb="11">
      <t>ハンバイ</t>
    </rPh>
    <rPh sb="12" eb="16">
      <t>シュヨウ</t>
    </rPh>
    <phoneticPr fontId="2"/>
  </si>
  <si>
    <t>株主の名称</t>
    <rPh sb="0" eb="2">
      <t>カブヌセィ</t>
    </rPh>
    <rPh sb="3" eb="5">
      <t>メイ</t>
    </rPh>
    <phoneticPr fontId="2"/>
  </si>
  <si>
    <t>持株比率</t>
    <rPh sb="0" eb="4">
      <t>モチカブ</t>
    </rPh>
    <phoneticPr fontId="2"/>
  </si>
  <si>
    <t>年度の課税所得額</t>
  </si>
  <si>
    <t>年度の課税所得額</t>
    <phoneticPr fontId="2"/>
  </si>
  <si>
    <t>----&gt;過去３年度の平均額</t>
    <rPh sb="5" eb="7">
      <t>カコ</t>
    </rPh>
    <rPh sb="11" eb="14">
      <t>ヘイキn</t>
    </rPh>
    <phoneticPr fontId="2"/>
  </si>
  <si>
    <t>導入するシステムの特徴</t>
    <phoneticPr fontId="2"/>
  </si>
  <si>
    <t>中小企業である</t>
    <rPh sb="0" eb="4">
      <t>チュウ</t>
    </rPh>
    <phoneticPr fontId="2"/>
  </si>
  <si>
    <t>現行導入率判定</t>
    <rPh sb="0" eb="1">
      <t>ゲンコウ</t>
    </rPh>
    <rPh sb="2" eb="7">
      <t>ドウニュウ</t>
    </rPh>
    <phoneticPr fontId="2"/>
  </si>
  <si>
    <t>業務方法書第３条第２号に規定する中小企業に該当しますか？</t>
    <phoneticPr fontId="2"/>
  </si>
  <si>
    <t>現行導入率は30％未満である</t>
    <phoneticPr fontId="2"/>
  </si>
  <si>
    <t>補足</t>
    <rPh sb="0" eb="2">
      <t>ホソク</t>
    </rPh>
    <phoneticPr fontId="2"/>
  </si>
  <si>
    <t>入力シート</t>
    <rPh sb="0" eb="2">
      <t>ニュウリョク</t>
    </rPh>
    <phoneticPr fontId="2"/>
  </si>
  <si>
    <t>様式第6</t>
    <rPh sb="0" eb="1">
      <t>ヨウシキ</t>
    </rPh>
    <phoneticPr fontId="2"/>
  </si>
  <si>
    <t>交付申請から実績報告まで使用します。</t>
    <phoneticPr fontId="2"/>
  </si>
  <si>
    <t>PDFでも提出してください。</t>
    <phoneticPr fontId="2"/>
  </si>
  <si>
    <t>注）</t>
    <phoneticPr fontId="2"/>
  </si>
  <si>
    <t>事業完了日</t>
    <phoneticPr fontId="2"/>
  </si>
  <si>
    <t>事業開始日</t>
    <rPh sb="0" eb="2">
      <t>ジギョウ</t>
    </rPh>
    <phoneticPr fontId="2"/>
  </si>
  <si>
    <t>事業完了日</t>
    <rPh sb="0" eb="2">
      <t>ジギョウ</t>
    </rPh>
    <phoneticPr fontId="2"/>
  </si>
  <si>
    <t>事業完了日</t>
    <phoneticPr fontId="4"/>
  </si>
  <si>
    <t>注）</t>
    <rPh sb="0" eb="1">
      <t>チュウ</t>
    </rPh>
    <phoneticPr fontId="2"/>
  </si>
  <si>
    <t>事業開始日</t>
    <rPh sb="0" eb="2">
      <t>ジギョウ</t>
    </rPh>
    <rPh sb="2" eb="4">
      <t>カイシ</t>
    </rPh>
    <rPh sb="4" eb="5">
      <t>ヒ</t>
    </rPh>
    <phoneticPr fontId="4"/>
  </si>
  <si>
    <t>事業完了日</t>
    <rPh sb="0" eb="2">
      <t>ジギョウ</t>
    </rPh>
    <rPh sb="2" eb="4">
      <t>カンリョウ</t>
    </rPh>
    <rPh sb="4" eb="5">
      <t>ヒ</t>
    </rPh>
    <phoneticPr fontId="4"/>
  </si>
  <si>
    <t>通信機器のメーカー名</t>
    <rPh sb="9" eb="10">
      <t>メイ</t>
    </rPh>
    <phoneticPr fontId="2"/>
  </si>
  <si>
    <t>通信機器のメーカー名</t>
    <rPh sb="0" eb="2">
      <t>ツウシン</t>
    </rPh>
    <rPh sb="2" eb="4">
      <t>キキ</t>
    </rPh>
    <rPh sb="9" eb="10">
      <t>メイ</t>
    </rPh>
    <phoneticPr fontId="2"/>
  </si>
  <si>
    <t>（3/3）</t>
    <phoneticPr fontId="2"/>
  </si>
  <si>
    <t>業務方法書第１５条第１項の規定に基づき、以下のとおり計画変更を申請します。</t>
    <phoneticPr fontId="4"/>
  </si>
  <si>
    <t>申請者の情報</t>
    <rPh sb="0" eb="3">
      <t>シンセイ</t>
    </rPh>
    <rPh sb="4" eb="6">
      <t>ジョウホウ</t>
    </rPh>
    <phoneticPr fontId="2"/>
  </si>
  <si>
    <t>計画変更等の背景</t>
    <rPh sb="0" eb="5">
      <t>ケイカク</t>
    </rPh>
    <rPh sb="6" eb="8">
      <t>ハイケイ</t>
    </rPh>
    <phoneticPr fontId="2"/>
  </si>
  <si>
    <t>計画変更等の事項</t>
    <rPh sb="0" eb="5">
      <t>ケイカク</t>
    </rPh>
    <phoneticPr fontId="2"/>
  </si>
  <si>
    <t>変更前</t>
    <rPh sb="0" eb="3">
      <t>ヘンコウ</t>
    </rPh>
    <phoneticPr fontId="2"/>
  </si>
  <si>
    <t>計画変更等の理由</t>
    <rPh sb="0" eb="5">
      <t>ケイカク</t>
    </rPh>
    <rPh sb="6" eb="8">
      <t>リユウ</t>
    </rPh>
    <phoneticPr fontId="2"/>
  </si>
  <si>
    <t>添付書類</t>
    <rPh sb="0" eb="4">
      <t>テンプ</t>
    </rPh>
    <phoneticPr fontId="2"/>
  </si>
  <si>
    <t>業務方法書第１５条第１項の規定に基づき、以下のとおり計画変更を届出します。</t>
    <phoneticPr fontId="4"/>
  </si>
  <si>
    <t>代表者氏名</t>
    <phoneticPr fontId="2"/>
  </si>
  <si>
    <t>計画変更等の事項</t>
    <rPh sb="0" eb="5">
      <t>ケイカク</t>
    </rPh>
    <rPh sb="6" eb="8">
      <t>ジコ</t>
    </rPh>
    <phoneticPr fontId="2"/>
  </si>
  <si>
    <t>計画変更等の概要</t>
    <rPh sb="0" eb="4">
      <t>ケイカク</t>
    </rPh>
    <rPh sb="4" eb="5">
      <t>トウ</t>
    </rPh>
    <rPh sb="6" eb="8">
      <t>ガイヨウ</t>
    </rPh>
    <phoneticPr fontId="2"/>
  </si>
  <si>
    <t>計画変更等の理由</t>
    <rPh sb="0" eb="4">
      <t>ケイカク</t>
    </rPh>
    <rPh sb="4" eb="5">
      <t>トウ</t>
    </rPh>
    <rPh sb="6" eb="8">
      <t>リユウ</t>
    </rPh>
    <phoneticPr fontId="2"/>
  </si>
  <si>
    <t>添付資料</t>
    <rPh sb="0" eb="4">
      <t>テンプ</t>
    </rPh>
    <phoneticPr fontId="2"/>
  </si>
  <si>
    <r>
      <t>以下は</t>
    </r>
    <r>
      <rPr>
        <b/>
        <sz val="12"/>
        <color theme="1"/>
        <rFont val="Meiryo UI"/>
        <family val="2"/>
        <charset val="128"/>
      </rPr>
      <t>計画変更等の承認</t>
    </r>
    <r>
      <rPr>
        <sz val="12"/>
        <color theme="1"/>
        <rFont val="Meiryo UI"/>
        <family val="2"/>
        <charset val="128"/>
      </rPr>
      <t>を受ける際に記載して下さい。（様式第6）</t>
    </r>
    <rPh sb="0" eb="2">
      <t>イカハ</t>
    </rPh>
    <rPh sb="3" eb="8">
      <t>ケイカク</t>
    </rPh>
    <rPh sb="9" eb="11">
      <t>ショウニn</t>
    </rPh>
    <rPh sb="12" eb="13">
      <t>ウケ</t>
    </rPh>
    <rPh sb="17" eb="19">
      <t>キサイ</t>
    </rPh>
    <rPh sb="26" eb="29">
      <t>ヨウシキ</t>
    </rPh>
    <phoneticPr fontId="2"/>
  </si>
  <si>
    <r>
      <t>以下は</t>
    </r>
    <r>
      <rPr>
        <b/>
        <sz val="12"/>
        <color theme="1"/>
        <rFont val="Meiryo UI"/>
        <family val="2"/>
        <charset val="128"/>
      </rPr>
      <t>計画変更等の届出</t>
    </r>
    <r>
      <rPr>
        <sz val="12"/>
        <color theme="1"/>
        <rFont val="Meiryo UI"/>
        <family val="2"/>
        <charset val="128"/>
      </rPr>
      <t>を行う際に記載して下さい。（様式第7）</t>
    </r>
    <rPh sb="0" eb="2">
      <t>イカハ</t>
    </rPh>
    <rPh sb="3" eb="8">
      <t>ケイカク</t>
    </rPh>
    <rPh sb="9" eb="11">
      <t>トドケ</t>
    </rPh>
    <rPh sb="12" eb="13">
      <t>オコナウ</t>
    </rPh>
    <rPh sb="16" eb="18">
      <t>キサイ</t>
    </rPh>
    <rPh sb="25" eb="28">
      <t>ヨウシキダ</t>
    </rPh>
    <phoneticPr fontId="2"/>
  </si>
  <si>
    <t>第6 計画変更等の事項①</t>
    <rPh sb="0" eb="1">
      <t>ダイ6</t>
    </rPh>
    <rPh sb="3" eb="8">
      <t>ケイカク</t>
    </rPh>
    <rPh sb="9" eb="11">
      <t>ジコウ</t>
    </rPh>
    <phoneticPr fontId="2"/>
  </si>
  <si>
    <t>第6 計画変更等の内容①</t>
    <phoneticPr fontId="2"/>
  </si>
  <si>
    <t>第6 計画変更等の事項②</t>
    <rPh sb="0" eb="5">
      <t>ケイカク</t>
    </rPh>
    <rPh sb="6" eb="8">
      <t>ジコウ</t>
    </rPh>
    <phoneticPr fontId="2"/>
  </si>
  <si>
    <t>第6 計画変更等の内容②</t>
    <phoneticPr fontId="2"/>
  </si>
  <si>
    <t>第6 計画変更等の事項③</t>
    <rPh sb="0" eb="5">
      <t>ケイカク</t>
    </rPh>
    <rPh sb="6" eb="8">
      <t>ジコウ</t>
    </rPh>
    <phoneticPr fontId="2"/>
  </si>
  <si>
    <t>第6 計画変更等の内容③</t>
    <phoneticPr fontId="2"/>
  </si>
  <si>
    <t>第6 計画変更等の事項④</t>
    <rPh sb="0" eb="5">
      <t>ケイカク</t>
    </rPh>
    <rPh sb="6" eb="8">
      <t>ジコウ</t>
    </rPh>
    <phoneticPr fontId="2"/>
  </si>
  <si>
    <t>第6 計画変更等の内容④</t>
    <phoneticPr fontId="2"/>
  </si>
  <si>
    <t>第6 計画変更等の理由</t>
    <rPh sb="0" eb="5">
      <t>ケイカク</t>
    </rPh>
    <rPh sb="6" eb="8">
      <t>リユウ</t>
    </rPh>
    <phoneticPr fontId="2"/>
  </si>
  <si>
    <t>第6 添付資料</t>
    <rPh sb="0" eb="4">
      <t>テンプ</t>
    </rPh>
    <phoneticPr fontId="2"/>
  </si>
  <si>
    <t>第7 計画変更等の事項①</t>
    <rPh sb="0" eb="5">
      <t>ケイカク</t>
    </rPh>
    <rPh sb="6" eb="8">
      <t>ジコウ</t>
    </rPh>
    <phoneticPr fontId="2"/>
  </si>
  <si>
    <t>第7 計画変更等の内容①</t>
    <phoneticPr fontId="2"/>
  </si>
  <si>
    <t>第7 計画変更等の事項②</t>
    <rPh sb="1" eb="6">
      <t>ケイカク</t>
    </rPh>
    <rPh sb="7" eb="9">
      <t>ジコウ</t>
    </rPh>
    <phoneticPr fontId="2"/>
  </si>
  <si>
    <t>第7 計画変更等の内容②</t>
    <phoneticPr fontId="2"/>
  </si>
  <si>
    <t>第7 計画変更等の事項③</t>
    <rPh sb="0" eb="5">
      <t>ケイカク</t>
    </rPh>
    <rPh sb="6" eb="8">
      <t>ジコウ</t>
    </rPh>
    <phoneticPr fontId="2"/>
  </si>
  <si>
    <t>第7 計画変更等の内容③</t>
    <phoneticPr fontId="2"/>
  </si>
  <si>
    <t>第7 計画変更等の事項④</t>
    <rPh sb="0" eb="5">
      <t>ケイカク</t>
    </rPh>
    <rPh sb="6" eb="8">
      <t>ジコウ</t>
    </rPh>
    <phoneticPr fontId="2"/>
  </si>
  <si>
    <t>第7 計画変更等の内容④</t>
    <phoneticPr fontId="2"/>
  </si>
  <si>
    <t>第7 計画変更等の理由</t>
    <rPh sb="0" eb="5">
      <t>ケイカク</t>
    </rPh>
    <rPh sb="6" eb="8">
      <t>リユウ</t>
    </rPh>
    <phoneticPr fontId="2"/>
  </si>
  <si>
    <t>第7 添付資料</t>
    <rPh sb="0" eb="4">
      <t>テンプ</t>
    </rPh>
    <phoneticPr fontId="2"/>
  </si>
  <si>
    <t>補助事業に要する経費、補助対象経費及び補助金交付申請額</t>
    <phoneticPr fontId="2"/>
  </si>
  <si>
    <t>スケジュール</t>
    <phoneticPr fontId="2"/>
  </si>
  <si>
    <t>●（様式第６）計画変更等承認申請書、（様式第７）計画変更等届出書を提出する際は、事業完了日の変更の有無に関らず必ず「事業完了日欄」を記載してください。</t>
    <phoneticPr fontId="2"/>
  </si>
  <si>
    <t>●（様式第６）計画変更等承認申請書、（様式第７）計画変更等届出書を提出する際は、新規導入件数の変更の有無に関らず必ず「② 今回、新規導入したい件数欄」を記載してください。</t>
    <rPh sb="40" eb="42">
      <t>シンキ</t>
    </rPh>
    <rPh sb="42" eb="46">
      <t>ドウニュウケ</t>
    </rPh>
    <phoneticPr fontId="2"/>
  </si>
  <si>
    <t>●（様式第６）計画変更等承認申請書、（様式第７）計画変更等届出書を提出する際は、事業費の変更の有無に関らず必ず「計画変更の補助金算出明細欄」を記載してください。変更がない場合には、「申請時の事業費欄」をコピーしてください。</t>
    <phoneticPr fontId="2"/>
  </si>
  <si>
    <t>P.5</t>
    <phoneticPr fontId="2"/>
  </si>
  <si>
    <t>P.6</t>
    <phoneticPr fontId="2"/>
  </si>
  <si>
    <r>
      <t>● 申請内容</t>
    </r>
    <r>
      <rPr>
        <sz val="12"/>
        <color theme="0"/>
        <rFont val="Meiryo UI"/>
        <family val="2"/>
        <charset val="128"/>
      </rPr>
      <t>（今回の申請内容を記載して下さい。）</t>
    </r>
    <rPh sb="4" eb="6">
      <t>ナイヨウ</t>
    </rPh>
    <rPh sb="7" eb="9">
      <t>コンカイ</t>
    </rPh>
    <rPh sb="10" eb="14">
      <t>シンセイ</t>
    </rPh>
    <phoneticPr fontId="2"/>
  </si>
  <si>
    <r>
      <t>● 計画変更</t>
    </r>
    <r>
      <rPr>
        <sz val="12"/>
        <color theme="0"/>
        <rFont val="Meiryo UI"/>
        <family val="2"/>
        <charset val="128"/>
      </rPr>
      <t>（計画変更等が必要となった場合に記載して下さい。）</t>
    </r>
    <rPh sb="2" eb="6">
      <t>ケイカク</t>
    </rPh>
    <rPh sb="7" eb="11">
      <t>ケイカクヘンク</t>
    </rPh>
    <rPh sb="11" eb="12">
      <t>トウ</t>
    </rPh>
    <rPh sb="13" eb="15">
      <t>ヒツヨウ</t>
    </rPh>
    <phoneticPr fontId="2"/>
  </si>
  <si>
    <r>
      <t>● 実績報告</t>
    </r>
    <r>
      <rPr>
        <sz val="12"/>
        <color theme="0"/>
        <rFont val="Meiryo UI"/>
        <family val="2"/>
        <charset val="128"/>
      </rPr>
      <t>（事業が完了した際に記載して下さい。）</t>
    </r>
    <rPh sb="2" eb="6">
      <t>ジッセキ</t>
    </rPh>
    <rPh sb="7" eb="9">
      <t>ジギョウ</t>
    </rPh>
    <rPh sb="10" eb="12">
      <t>カンリョウ</t>
    </rPh>
    <phoneticPr fontId="2"/>
  </si>
  <si>
    <t>代表者氏名</t>
    <rPh sb="0" eb="3">
      <t>ダイヒョウ</t>
    </rPh>
    <rPh sb="3" eb="5">
      <t>シメイ</t>
    </rPh>
    <phoneticPr fontId="2"/>
  </si>
  <si>
    <t>レコードの開始行</t>
    <phoneticPr fontId="2"/>
  </si>
  <si>
    <t>選択事業年度</t>
    <rPh sb="0" eb="2">
      <t>センタク</t>
    </rPh>
    <rPh sb="2" eb="6">
      <t>ジギョウ</t>
    </rPh>
    <phoneticPr fontId="2"/>
  </si>
  <si>
    <t>申請時理事長</t>
    <rPh sb="0" eb="2">
      <t>シンセイ</t>
    </rPh>
    <rPh sb="2" eb="3">
      <t>j</t>
    </rPh>
    <rPh sb="3" eb="6">
      <t>リジ</t>
    </rPh>
    <phoneticPr fontId="2"/>
  </si>
  <si>
    <t>最新計画変更日</t>
    <rPh sb="0" eb="2">
      <t>サイシn</t>
    </rPh>
    <rPh sb="2" eb="7">
      <t>ケイカク</t>
    </rPh>
    <phoneticPr fontId="2"/>
  </si>
  <si>
    <r>
      <t>直近過去3年分の各年又は各事業年度の課税所得の年平均額</t>
    </r>
    <r>
      <rPr>
        <b/>
        <sz val="10"/>
        <color rgb="FFFF0000"/>
        <rFont val="Meiryo UI"/>
        <family val="3"/>
        <charset val="128"/>
      </rPr>
      <t>（欠損金額はマイナスで入力してください）</t>
    </r>
    <rPh sb="0" eb="2">
      <t>チョッキ</t>
    </rPh>
    <rPh sb="2" eb="4">
      <t>カコ</t>
    </rPh>
    <phoneticPr fontId="2"/>
  </si>
  <si>
    <t>賃金引上げ計画</t>
    <rPh sb="0" eb="4">
      <t>チンギンヒキア</t>
    </rPh>
    <rPh sb="5" eb="7">
      <t>ケイカク</t>
    </rPh>
    <phoneticPr fontId="2"/>
  </si>
  <si>
    <t>参考様式7の提出</t>
    <rPh sb="0" eb="4">
      <t>サンコウヨウシキ</t>
    </rPh>
    <rPh sb="6" eb="8">
      <t>テイシュツ</t>
    </rPh>
    <phoneticPr fontId="2"/>
  </si>
  <si>
    <t>資本金</t>
    <rPh sb="0" eb="3">
      <t>シホンキン</t>
    </rPh>
    <phoneticPr fontId="2"/>
  </si>
  <si>
    <t>※１のみの場合は、その主要株主を下記に入力する</t>
    <rPh sb="5" eb="7">
      <t>バアイ</t>
    </rPh>
    <rPh sb="11" eb="15">
      <t>シュヨウカブヌシ</t>
    </rPh>
    <rPh sb="16" eb="18">
      <t>カキ</t>
    </rPh>
    <rPh sb="19" eb="21">
      <t>ニュウリョク</t>
    </rPh>
    <phoneticPr fontId="2"/>
  </si>
  <si>
    <t>1-1</t>
    <phoneticPr fontId="2"/>
  </si>
  <si>
    <t>1-2</t>
    <phoneticPr fontId="2"/>
  </si>
  <si>
    <t>1-3</t>
    <phoneticPr fontId="2"/>
  </si>
  <si>
    <t>1-1-1</t>
    <phoneticPr fontId="2"/>
  </si>
  <si>
    <t>1-1-2</t>
    <phoneticPr fontId="2"/>
  </si>
  <si>
    <t>1-1-3</t>
    <phoneticPr fontId="2"/>
  </si>
  <si>
    <t>（上限800件にて申請）</t>
    <rPh sb="1" eb="3">
      <t>ジョウゲン</t>
    </rPh>
    <rPh sb="6" eb="7">
      <t>ケン</t>
    </rPh>
    <rPh sb="9" eb="11">
      <t>シンセイ</t>
    </rPh>
    <phoneticPr fontId="2"/>
  </si>
  <si>
    <t>上記　第１株主の主要株主３者及び持株比率</t>
    <rPh sb="0" eb="2">
      <t>ジョウキ</t>
    </rPh>
    <rPh sb="3" eb="4">
      <t>ダイ</t>
    </rPh>
    <rPh sb="5" eb="7">
      <t>カブヌシ</t>
    </rPh>
    <rPh sb="8" eb="10">
      <t>シュヨウ</t>
    </rPh>
    <rPh sb="10" eb="11">
      <t>カブ</t>
    </rPh>
    <rPh sb="11" eb="12">
      <t>アルジ</t>
    </rPh>
    <rPh sb="14" eb="15">
      <t xml:space="preserve">オヨビ </t>
    </rPh>
    <rPh sb="16" eb="18">
      <t>モチ</t>
    </rPh>
    <rPh sb="18" eb="20">
      <t>ヒリテゥ</t>
    </rPh>
    <phoneticPr fontId="2"/>
  </si>
  <si>
    <t>1</t>
    <phoneticPr fontId="2"/>
  </si>
  <si>
    <t>事業完了日</t>
    <rPh sb="0" eb="4">
      <t>ジギョウカンリョウビ</t>
    </rPh>
    <phoneticPr fontId="2"/>
  </si>
  <si>
    <t>2</t>
    <phoneticPr fontId="2"/>
  </si>
  <si>
    <t>3</t>
    <phoneticPr fontId="2"/>
  </si>
  <si>
    <t>補助対象経費は1,500,000円以上、補助金交付申請額は60,000,000円以内が条件です。　---＞</t>
    <phoneticPr fontId="2"/>
  </si>
  <si>
    <t>前年度分の「法人税申告書別表１」、「法人事業概況説明書」等の提出</t>
    <phoneticPr fontId="2"/>
  </si>
  <si>
    <t>暦年の場合は「給与所得の源泉徴収票等の法定調書合計表」</t>
    <phoneticPr fontId="2"/>
  </si>
  <si>
    <t>補助対象経費は1,500,000円以上、補助金交付申請額は60,000,000円以内が条件です。　--＞</t>
    <phoneticPr fontId="2"/>
  </si>
  <si>
    <t>補助金交付番号</t>
    <rPh sb="0" eb="3">
      <t>ホジョキン</t>
    </rPh>
    <rPh sb="3" eb="5">
      <t>コウフ</t>
    </rPh>
    <rPh sb="5" eb="7">
      <t>バンゴウ</t>
    </rPh>
    <phoneticPr fontId="4"/>
  </si>
  <si>
    <t>石油ガス配送車両導入支援</t>
    <phoneticPr fontId="2"/>
  </si>
  <si>
    <t>石油ガス充填所自動化設備導入支援</t>
    <phoneticPr fontId="2"/>
  </si>
  <si>
    <t>登録番号(販売)or 認定番号(保安)or製造許可番号</t>
    <phoneticPr fontId="2"/>
  </si>
  <si>
    <t>登録番号(販売)or 認定番号(保安)or製造許可番号</t>
    <rPh sb="5" eb="7">
      <t>ハンバイ</t>
    </rPh>
    <rPh sb="11" eb="15">
      <t>ニンテイバンゴウ</t>
    </rPh>
    <rPh sb="16" eb="18">
      <t>ホアン</t>
    </rPh>
    <rPh sb="21" eb="25">
      <t>セイゾウキョカ</t>
    </rPh>
    <rPh sb="25" eb="27">
      <t>バンゴウ</t>
    </rPh>
    <phoneticPr fontId="2"/>
  </si>
  <si>
    <t>台</t>
    <rPh sb="0" eb="1">
      <t>ダイ</t>
    </rPh>
    <phoneticPr fontId="2"/>
  </si>
  <si>
    <t>５．導入するシステム/車両/機器等について</t>
    <rPh sb="2" eb="4">
      <t>ドウニュウ</t>
    </rPh>
    <rPh sb="11" eb="13">
      <t>シャリョウ</t>
    </rPh>
    <rPh sb="14" eb="16">
      <t>キキ</t>
    </rPh>
    <rPh sb="16" eb="17">
      <t>トウ</t>
    </rPh>
    <phoneticPr fontId="2"/>
  </si>
  <si>
    <t xml:space="preserve">導入予定台数 </t>
    <rPh sb="0" eb="4">
      <t>ドウニュウヨテイ</t>
    </rPh>
    <rPh sb="4" eb="6">
      <t>ダイスウ</t>
    </rPh>
    <phoneticPr fontId="2"/>
  </si>
  <si>
    <t>バルクローリー（移動式製造設備）</t>
    <rPh sb="8" eb="15">
      <t>イドウシキセイゾウセツビ</t>
    </rPh>
    <phoneticPr fontId="2"/>
  </si>
  <si>
    <t>充填所の新設により「電子式充填機」と「充填システム」を導入する</t>
    <rPh sb="0" eb="3">
      <t>ジュウテンジョ</t>
    </rPh>
    <rPh sb="4" eb="6">
      <t>シンセツ</t>
    </rPh>
    <rPh sb="10" eb="16">
      <t>デンシシキジュウテンキ</t>
    </rPh>
    <rPh sb="19" eb="21">
      <t>ジュウテン</t>
    </rPh>
    <rPh sb="27" eb="29">
      <t>ドウニュウ</t>
    </rPh>
    <phoneticPr fontId="2"/>
  </si>
  <si>
    <t>現在の機械式充填機を「電子式充填機」に変更し、「充填システム」も導入する</t>
    <rPh sb="0" eb="2">
      <t>ゲンザイ</t>
    </rPh>
    <rPh sb="3" eb="6">
      <t>キカイシキ</t>
    </rPh>
    <rPh sb="6" eb="9">
      <t>ジュウテンキ</t>
    </rPh>
    <rPh sb="11" eb="14">
      <t>デンシシキ</t>
    </rPh>
    <rPh sb="14" eb="17">
      <t>ジュウテンキ</t>
    </rPh>
    <rPh sb="19" eb="21">
      <t>ヘンコウ</t>
    </rPh>
    <rPh sb="24" eb="26">
      <t>ジュウテン</t>
    </rPh>
    <rPh sb="32" eb="34">
      <t>ドウニュウ</t>
    </rPh>
    <phoneticPr fontId="2"/>
  </si>
  <si>
    <t>現在の電子式充填機の「更新」で、「充填システム」も併せて更新する</t>
    <rPh sb="0" eb="2">
      <t>ゲンザイ</t>
    </rPh>
    <rPh sb="3" eb="6">
      <t>デンシシキ</t>
    </rPh>
    <rPh sb="6" eb="9">
      <t>ジュウテンキ</t>
    </rPh>
    <rPh sb="11" eb="13">
      <t>コウシン</t>
    </rPh>
    <rPh sb="17" eb="19">
      <t>ジュウテン</t>
    </rPh>
    <rPh sb="25" eb="26">
      <t>アワ</t>
    </rPh>
    <rPh sb="28" eb="30">
      <t>コウシン</t>
    </rPh>
    <phoneticPr fontId="2"/>
  </si>
  <si>
    <t>現在の電子式充填機を電子式充填機に「更新」する</t>
    <rPh sb="0" eb="2">
      <t>ゲンザイ</t>
    </rPh>
    <rPh sb="3" eb="6">
      <t>デンシシキ</t>
    </rPh>
    <rPh sb="6" eb="9">
      <t>ジュウテンキ</t>
    </rPh>
    <rPh sb="10" eb="16">
      <t>デンシシキジュウテンキ</t>
    </rPh>
    <rPh sb="18" eb="20">
      <t>コウシン</t>
    </rPh>
    <phoneticPr fontId="2"/>
  </si>
  <si>
    <t>3．実施した内容</t>
    <rPh sb="2" eb="4">
      <t>ジッシ</t>
    </rPh>
    <rPh sb="6" eb="8">
      <t>ナイヨウ</t>
    </rPh>
    <phoneticPr fontId="2"/>
  </si>
  <si>
    <t>4．補助事業に要する経費、補助対象経費及び補助金交付申請額</t>
    <phoneticPr fontId="2"/>
  </si>
  <si>
    <t>令和4年度補正</t>
    <rPh sb="0" eb="1">
      <t>レイワ</t>
    </rPh>
    <rPh sb="5" eb="7">
      <t>ホセイ</t>
    </rPh>
    <phoneticPr fontId="2"/>
  </si>
  <si>
    <t>３．履行補助者（手続きを補助する者を記載する）※選任することを推奨します</t>
    <phoneticPr fontId="2"/>
  </si>
  <si>
    <t>スマートメーター等導入事業</t>
    <phoneticPr fontId="2"/>
  </si>
  <si>
    <t>配送車両導入事業</t>
    <phoneticPr fontId="2"/>
  </si>
  <si>
    <t>充填所自動化設備導入事業</t>
    <phoneticPr fontId="2"/>
  </si>
  <si>
    <t>２-1．スマートメーター等導入に関する計画及び基準</t>
    <phoneticPr fontId="2"/>
  </si>
  <si>
    <t>２-2．配送車両導入に関する計画及び基準</t>
    <rPh sb="4" eb="6">
      <t>ハイソウ</t>
    </rPh>
    <rPh sb="6" eb="8">
      <t>シャリョウ</t>
    </rPh>
    <rPh sb="8" eb="10">
      <t>ドウニュウ</t>
    </rPh>
    <rPh sb="11" eb="12">
      <t>カン</t>
    </rPh>
    <rPh sb="14" eb="16">
      <t>ケイカク</t>
    </rPh>
    <rPh sb="16" eb="17">
      <t>オヨ</t>
    </rPh>
    <rPh sb="18" eb="20">
      <t>キジュン</t>
    </rPh>
    <phoneticPr fontId="2"/>
  </si>
  <si>
    <t>【　区分　】　～　　申請する事業内容に「〇」を入力すること</t>
    <rPh sb="2" eb="4">
      <t>クブン</t>
    </rPh>
    <rPh sb="10" eb="12">
      <t>シンセイ</t>
    </rPh>
    <rPh sb="14" eb="18">
      <t>ジギョウナイヨウ</t>
    </rPh>
    <rPh sb="23" eb="25">
      <t>ニュウリョク</t>
    </rPh>
    <phoneticPr fontId="2"/>
  </si>
  <si>
    <t>メーカー名</t>
    <phoneticPr fontId="2"/>
  </si>
  <si>
    <t>本補助金を申請するにあたり、配送合理化に伴う価格抑制に協力します。</t>
    <phoneticPr fontId="2"/>
  </si>
  <si>
    <t>区分</t>
    <rPh sb="0" eb="2">
      <t>クブン</t>
    </rPh>
    <phoneticPr fontId="2"/>
  </si>
  <si>
    <t>区分名称</t>
    <rPh sb="0" eb="2">
      <t>クブン</t>
    </rPh>
    <rPh sb="2" eb="4">
      <t>メイショウ</t>
    </rPh>
    <phoneticPr fontId="2"/>
  </si>
  <si>
    <t>メーカー名</t>
    <rPh sb="4" eb="5">
      <t>メイ</t>
    </rPh>
    <phoneticPr fontId="2"/>
  </si>
  <si>
    <t>R4補正　配送合理化で追加</t>
    <rPh sb="2" eb="4">
      <t>ホセイ</t>
    </rPh>
    <rPh sb="5" eb="7">
      <t>ハイソウ</t>
    </rPh>
    <rPh sb="7" eb="10">
      <t>ゴウリカ</t>
    </rPh>
    <rPh sb="11" eb="13">
      <t>ツイカ</t>
    </rPh>
    <phoneticPr fontId="2"/>
  </si>
  <si>
    <t>システムを導入したい場合</t>
    <rPh sb="5" eb="7">
      <t>ドウニュウ</t>
    </rPh>
    <rPh sb="10" eb="12">
      <t>バアイ</t>
    </rPh>
    <phoneticPr fontId="2"/>
  </si>
  <si>
    <t>販売管理システム</t>
    <rPh sb="0" eb="4">
      <t>ハンバイカンリ</t>
    </rPh>
    <phoneticPr fontId="2"/>
  </si>
  <si>
    <t>① 今回、新規導入したいシステム</t>
    <phoneticPr fontId="2"/>
  </si>
  <si>
    <t>検針データ取込システム</t>
    <rPh sb="0" eb="2">
      <t>ケンシン</t>
    </rPh>
    <rPh sb="5" eb="7">
      <t>トリコミ</t>
    </rPh>
    <phoneticPr fontId="2"/>
  </si>
  <si>
    <t>配送合理化のための管理システム</t>
    <rPh sb="0" eb="5">
      <t>ハイソウゴウリカ</t>
    </rPh>
    <rPh sb="9" eb="11">
      <t>カンリ</t>
    </rPh>
    <phoneticPr fontId="2"/>
  </si>
  <si>
    <t>1）バルクローリー</t>
    <phoneticPr fontId="2"/>
  </si>
  <si>
    <t>申請する車両の合計台数</t>
    <rPh sb="0" eb="2">
      <t>シンセイ</t>
    </rPh>
    <rPh sb="4" eb="6">
      <t>シャリョウ</t>
    </rPh>
    <rPh sb="7" eb="9">
      <t>ゴウケイ</t>
    </rPh>
    <rPh sb="9" eb="11">
      <t>ダイスウ</t>
    </rPh>
    <phoneticPr fontId="2"/>
  </si>
  <si>
    <t>導入事業所名</t>
    <rPh sb="0" eb="2">
      <t>ドウニュウ</t>
    </rPh>
    <rPh sb="2" eb="5">
      <t>ジギョウショ</t>
    </rPh>
    <rPh sb="5" eb="6">
      <t>ナ</t>
    </rPh>
    <phoneticPr fontId="2"/>
  </si>
  <si>
    <t>導入事業所所在地</t>
    <phoneticPr fontId="2"/>
  </si>
  <si>
    <t>新規、入替の別
　新規導入…1
　入替更新…2</t>
    <rPh sb="0" eb="2">
      <t>シンキ</t>
    </rPh>
    <rPh sb="3" eb="5">
      <t>イレカエ</t>
    </rPh>
    <rPh sb="6" eb="7">
      <t>ベツ</t>
    </rPh>
    <phoneticPr fontId="2"/>
  </si>
  <si>
    <t>種別
　下記表より確認
　の上選択</t>
    <rPh sb="0" eb="2">
      <t>シュベツ</t>
    </rPh>
    <rPh sb="4" eb="6">
      <t>カキ</t>
    </rPh>
    <rPh sb="6" eb="7">
      <t>ヒョウ</t>
    </rPh>
    <rPh sb="9" eb="11">
      <t>カクニン</t>
    </rPh>
    <rPh sb="14" eb="15">
      <t>ウエ</t>
    </rPh>
    <rPh sb="15" eb="17">
      <t>センタク</t>
    </rPh>
    <phoneticPr fontId="2"/>
  </si>
  <si>
    <t>配送受託件数（事業報告書から）</t>
    <rPh sb="0" eb="6">
      <t>ハイソウジュタクケンスウ</t>
    </rPh>
    <rPh sb="7" eb="12">
      <t>ジギョウホウコクショ</t>
    </rPh>
    <phoneticPr fontId="2"/>
  </si>
  <si>
    <t>容器配送車（需要家向け　2ｔ・3ｔ・4ｔ）</t>
    <rPh sb="0" eb="5">
      <t>ヨウキハイソウシャ</t>
    </rPh>
    <rPh sb="6" eb="10">
      <t>ジュヨウカム</t>
    </rPh>
    <phoneticPr fontId="2"/>
  </si>
  <si>
    <t>容器配送車（需要家向け　その他）</t>
    <rPh sb="0" eb="5">
      <t>ヨウキハイソウシャ</t>
    </rPh>
    <rPh sb="6" eb="10">
      <t>ジュヨウカム</t>
    </rPh>
    <rPh sb="14" eb="15">
      <t>タ</t>
    </rPh>
    <phoneticPr fontId="2"/>
  </si>
  <si>
    <t>容器配送車（横持ち用）</t>
    <rPh sb="0" eb="5">
      <t>ヨウキハイソウシャ</t>
    </rPh>
    <rPh sb="6" eb="8">
      <t>ヨコモ</t>
    </rPh>
    <rPh sb="9" eb="10">
      <t>ヨウ</t>
    </rPh>
    <phoneticPr fontId="2"/>
  </si>
  <si>
    <t xml:space="preserve">導入予定充填機台数 </t>
    <rPh sb="0" eb="4">
      <t>ドウニュウヨテイ</t>
    </rPh>
    <rPh sb="4" eb="6">
      <t>ジュウテン</t>
    </rPh>
    <rPh sb="6" eb="7">
      <t>キ</t>
    </rPh>
    <rPh sb="7" eb="9">
      <t>ダイスウ</t>
    </rPh>
    <phoneticPr fontId="2"/>
  </si>
  <si>
    <t>申請する充填機の合計台数</t>
    <rPh sb="0" eb="2">
      <t>シンセイ</t>
    </rPh>
    <rPh sb="4" eb="6">
      <t>ジュウテン</t>
    </rPh>
    <rPh sb="6" eb="7">
      <t>キ</t>
    </rPh>
    <rPh sb="8" eb="10">
      <t>ゴウケイ</t>
    </rPh>
    <rPh sb="10" eb="12">
      <t>ダイスウ</t>
    </rPh>
    <phoneticPr fontId="2"/>
  </si>
  <si>
    <t>種別
下記表より選択</t>
    <rPh sb="0" eb="2">
      <t>シュベツ</t>
    </rPh>
    <rPh sb="3" eb="5">
      <t>カキ</t>
    </rPh>
    <rPh sb="5" eb="6">
      <t>ヒョウ</t>
    </rPh>
    <rPh sb="8" eb="10">
      <t>センタク</t>
    </rPh>
    <phoneticPr fontId="2"/>
  </si>
  <si>
    <t>年間充填数量</t>
    <phoneticPr fontId="2"/>
  </si>
  <si>
    <t>ｔ</t>
    <phoneticPr fontId="2"/>
  </si>
  <si>
    <t>入替更新の場合
現在のメーカー名</t>
    <phoneticPr fontId="2"/>
  </si>
  <si>
    <t>設置年月日</t>
    <rPh sb="0" eb="5">
      <t>セッチネンガッピ</t>
    </rPh>
    <phoneticPr fontId="2"/>
  </si>
  <si>
    <t>本補助金を申請するにあたり、配送合理化に伴う価格抑制に協力します。</t>
    <rPh sb="0" eb="4">
      <t>ホンホジョキン</t>
    </rPh>
    <rPh sb="5" eb="7">
      <t>シンセイ</t>
    </rPh>
    <rPh sb="14" eb="19">
      <t>ハイソウゴウリカ</t>
    </rPh>
    <rPh sb="20" eb="21">
      <t>トモナ</t>
    </rPh>
    <rPh sb="22" eb="24">
      <t>カカク</t>
    </rPh>
    <rPh sb="24" eb="26">
      <t>ヨクセイ</t>
    </rPh>
    <rPh sb="27" eb="29">
      <t>キョウリョク</t>
    </rPh>
    <phoneticPr fontId="2"/>
  </si>
  <si>
    <t xml:space="preserve"> 2)バルクローリーを導入したい場合</t>
    <rPh sb="11" eb="13">
      <t>ドウニュウ</t>
    </rPh>
    <rPh sb="16" eb="18">
      <t>バアイ</t>
    </rPh>
    <phoneticPr fontId="2"/>
  </si>
  <si>
    <t>①今回、導入したい台数</t>
    <rPh sb="1" eb="3">
      <t>コンカイ</t>
    </rPh>
    <rPh sb="4" eb="6">
      <t>ドウニュウ</t>
    </rPh>
    <rPh sb="9" eb="11">
      <t>ダイスウ</t>
    </rPh>
    <phoneticPr fontId="2"/>
  </si>
  <si>
    <t>②導入する事業所名</t>
    <rPh sb="1" eb="3">
      <t>ドウニュウ</t>
    </rPh>
    <rPh sb="5" eb="8">
      <t>ジギョウショ</t>
    </rPh>
    <rPh sb="8" eb="9">
      <t>ナ</t>
    </rPh>
    <phoneticPr fontId="2"/>
  </si>
  <si>
    <t>　受託件数</t>
    <rPh sb="1" eb="5">
      <t>ジュタクケンスウ</t>
    </rPh>
    <phoneticPr fontId="2"/>
  </si>
  <si>
    <t>種別</t>
    <rPh sb="0" eb="2">
      <t>シュベツ</t>
    </rPh>
    <phoneticPr fontId="2"/>
  </si>
  <si>
    <t>新規・入替</t>
  </si>
  <si>
    <t>（1/3）</t>
    <phoneticPr fontId="2"/>
  </si>
  <si>
    <t>（2/3）</t>
    <phoneticPr fontId="2"/>
  </si>
  <si>
    <t>スマートメーター等を導入した場合</t>
    <phoneticPr fontId="4"/>
  </si>
  <si>
    <t>4）</t>
    <phoneticPr fontId="2"/>
  </si>
  <si>
    <t>見込める効果</t>
    <phoneticPr fontId="2"/>
  </si>
  <si>
    <t/>
  </si>
  <si>
    <t>R4補正　配送合理化で削除</t>
    <rPh sb="2" eb="4">
      <t>ホセイ</t>
    </rPh>
    <rPh sb="5" eb="7">
      <t>ハイソウ</t>
    </rPh>
    <rPh sb="7" eb="10">
      <t>ゴウリカ</t>
    </rPh>
    <rPh sb="11" eb="13">
      <t>サクジョ</t>
    </rPh>
    <phoneticPr fontId="2"/>
  </si>
  <si>
    <t>ガスメーター</t>
    <phoneticPr fontId="2"/>
  </si>
  <si>
    <t>配送合理化Excelシートでの項目名称</t>
    <rPh sb="0" eb="2">
      <t>ハイソウ</t>
    </rPh>
    <rPh sb="2" eb="4">
      <t>ゴウリ</t>
    </rPh>
    <rPh sb="4" eb="5">
      <t>カ</t>
    </rPh>
    <rPh sb="15" eb="17">
      <t>コウモク</t>
    </rPh>
    <rPh sb="17" eb="19">
      <t>メイ</t>
    </rPh>
    <phoneticPr fontId="2"/>
  </si>
  <si>
    <t>２-３．充填所自動化設備導入に関する計画及び基準</t>
    <rPh sb="4" eb="6">
      <t>ジュウテン</t>
    </rPh>
    <rPh sb="6" eb="7">
      <t>ジョ</t>
    </rPh>
    <rPh sb="7" eb="10">
      <t>ジドウカ</t>
    </rPh>
    <rPh sb="10" eb="12">
      <t>セツビ</t>
    </rPh>
    <rPh sb="12" eb="14">
      <t>ドウニュウ</t>
    </rPh>
    <rPh sb="15" eb="16">
      <t>カン</t>
    </rPh>
    <rPh sb="18" eb="20">
      <t>ケイカク</t>
    </rPh>
    <rPh sb="20" eb="21">
      <t>オヨ</t>
    </rPh>
    <rPh sb="22" eb="24">
      <t>キジュン</t>
    </rPh>
    <phoneticPr fontId="2"/>
  </si>
  <si>
    <t>２-４．充填所自動化設備導入に関する機器の概要</t>
    <rPh sb="4" eb="6">
      <t>ジュウテン</t>
    </rPh>
    <rPh sb="6" eb="7">
      <t>ジョ</t>
    </rPh>
    <rPh sb="7" eb="9">
      <t>ジドウ</t>
    </rPh>
    <rPh sb="9" eb="10">
      <t>カ</t>
    </rPh>
    <rPh sb="10" eb="12">
      <t>セツビ</t>
    </rPh>
    <rPh sb="12" eb="14">
      <t>ドウニュウ</t>
    </rPh>
    <rPh sb="15" eb="16">
      <t>カン</t>
    </rPh>
    <rPh sb="18" eb="20">
      <t>キキ</t>
    </rPh>
    <rPh sb="21" eb="23">
      <t>ガイヨウ</t>
    </rPh>
    <phoneticPr fontId="2"/>
  </si>
  <si>
    <t>導入予定機器設備・台数</t>
    <rPh sb="0" eb="4">
      <t>ドウニュウヨテイ</t>
    </rPh>
    <rPh sb="4" eb="6">
      <t>キキ</t>
    </rPh>
    <rPh sb="6" eb="8">
      <t>セツビ</t>
    </rPh>
    <rPh sb="9" eb="11">
      <t>ダイスウ</t>
    </rPh>
    <phoneticPr fontId="2"/>
  </si>
  <si>
    <t>充填機</t>
    <rPh sb="0" eb="3">
      <t>ジュウテンキ</t>
    </rPh>
    <phoneticPr fontId="2"/>
  </si>
  <si>
    <t>回転テーブル</t>
    <rPh sb="0" eb="2">
      <t>カイテン</t>
    </rPh>
    <phoneticPr fontId="2"/>
  </si>
  <si>
    <t>機器操作部</t>
    <rPh sb="0" eb="5">
      <t>キキソウサブ</t>
    </rPh>
    <phoneticPr fontId="2"/>
  </si>
  <si>
    <t>バーコードリーダー</t>
    <phoneticPr fontId="2"/>
  </si>
  <si>
    <t>チェーンコンベア</t>
    <phoneticPr fontId="2"/>
  </si>
  <si>
    <t>防爆モーター</t>
    <rPh sb="0" eb="2">
      <t>ボウバク</t>
    </rPh>
    <phoneticPr fontId="2"/>
  </si>
  <si>
    <t>バーローラー</t>
    <phoneticPr fontId="2"/>
  </si>
  <si>
    <t>充填システム</t>
    <rPh sb="0" eb="2">
      <t>ジュウテン</t>
    </rPh>
    <phoneticPr fontId="2"/>
  </si>
  <si>
    <t>※充填所自動化設備の場合は、「補助事業に要する経費」は工事全体金額、「補助対象経費」は設備機器の金額を記載すること</t>
    <phoneticPr fontId="2"/>
  </si>
  <si>
    <t>事業完了日は、公募回毎に定められている「完了期限」を記載してください。</t>
    <phoneticPr fontId="2"/>
  </si>
  <si>
    <t>配送車両について</t>
    <rPh sb="0" eb="4">
      <t>ハイソウシャリョウ</t>
    </rPh>
    <phoneticPr fontId="2"/>
  </si>
  <si>
    <t>充填所自動化設備導入の計画及び基準</t>
  </si>
  <si>
    <t>今回の補助金交付後における価格抑制に資する見込める効果（必須項目）</t>
    <rPh sb="0" eb="2">
      <t>コンカイ</t>
    </rPh>
    <rPh sb="3" eb="6">
      <t>ホジョキン</t>
    </rPh>
    <rPh sb="6" eb="9">
      <t>コウフゴ</t>
    </rPh>
    <rPh sb="13" eb="15">
      <t>カカク</t>
    </rPh>
    <rPh sb="15" eb="17">
      <t>ヨクセイ</t>
    </rPh>
    <rPh sb="18" eb="19">
      <t>シ</t>
    </rPh>
    <rPh sb="21" eb="23">
      <t>ミコ</t>
    </rPh>
    <rPh sb="25" eb="27">
      <t>コウカ</t>
    </rPh>
    <rPh sb="28" eb="30">
      <t>ヒッス</t>
    </rPh>
    <rPh sb="30" eb="32">
      <t>コウモク</t>
    </rPh>
    <phoneticPr fontId="2"/>
  </si>
  <si>
    <t>スマートメーター等を導入したい場合</t>
    <phoneticPr fontId="4"/>
  </si>
  <si>
    <t>R4補正　配送合理化で追加（予備）</t>
    <rPh sb="2" eb="4">
      <t>ホセイ</t>
    </rPh>
    <rPh sb="5" eb="7">
      <t>ハイソウ</t>
    </rPh>
    <rPh sb="7" eb="10">
      <t>ゴウリカ</t>
    </rPh>
    <rPh sb="11" eb="13">
      <t>ツイカ</t>
    </rPh>
    <rPh sb="14" eb="16">
      <t>ヨビ</t>
    </rPh>
    <phoneticPr fontId="2"/>
  </si>
  <si>
    <t>スマートメーター等を導入したい場合</t>
    <phoneticPr fontId="2"/>
  </si>
  <si>
    <t>②今回、補助事業で導入したい件数</t>
    <phoneticPr fontId="2"/>
  </si>
  <si>
    <t>通信端末</t>
    <phoneticPr fontId="2"/>
  </si>
  <si>
    <t>現行導入率（スマートメータ―等）</t>
    <rPh sb="14" eb="15">
      <t>ナド</t>
    </rPh>
    <phoneticPr fontId="2"/>
  </si>
  <si>
    <t>導入済の件数（スマートメータ―等）</t>
    <phoneticPr fontId="2"/>
  </si>
  <si>
    <t>顧客件数（スマートメータ―等）</t>
    <rPh sb="13" eb="14">
      <t>ナド</t>
    </rPh>
    <phoneticPr fontId="2"/>
  </si>
  <si>
    <t>補助事業での新規導入件数（通信端末）</t>
    <rPh sb="0" eb="4">
      <t>ホジョジギョウ</t>
    </rPh>
    <rPh sb="6" eb="8">
      <t>シンキ</t>
    </rPh>
    <rPh sb="13" eb="17">
      <t>ツウシンタンマツ</t>
    </rPh>
    <phoneticPr fontId="2"/>
  </si>
  <si>
    <t>補助事業での新規導入件数（ガスメーター）</t>
    <rPh sb="0" eb="4">
      <t>ホジョジギョウ</t>
    </rPh>
    <rPh sb="6" eb="8">
      <t>シンキ</t>
    </rPh>
    <rPh sb="8" eb="10">
      <t>ドウニュウ</t>
    </rPh>
    <rPh sb="10" eb="12">
      <t>ケンスウ</t>
    </rPh>
    <phoneticPr fontId="2"/>
  </si>
  <si>
    <t>新規導入件数判定（通信端末）</t>
    <rPh sb="0" eb="4">
      <t>シンキ</t>
    </rPh>
    <rPh sb="4" eb="6">
      <t>ケンスウ</t>
    </rPh>
    <rPh sb="6" eb="8">
      <t>ハンテイ</t>
    </rPh>
    <rPh sb="9" eb="11">
      <t>ツウシン</t>
    </rPh>
    <rPh sb="11" eb="13">
      <t>タンマツ</t>
    </rPh>
    <phoneticPr fontId="2"/>
  </si>
  <si>
    <t>新規導入件数判定（ガスメーター）</t>
    <rPh sb="0" eb="4">
      <t>シンキ</t>
    </rPh>
    <rPh sb="4" eb="6">
      <t>ケンスウ</t>
    </rPh>
    <rPh sb="6" eb="8">
      <t>ハンテイ</t>
    </rPh>
    <phoneticPr fontId="2"/>
  </si>
  <si>
    <t>導入予定台数（バルクローリー）</t>
    <rPh sb="0" eb="2">
      <t>ドウニュウ</t>
    </rPh>
    <rPh sb="2" eb="4">
      <t>ヨテイ</t>
    </rPh>
    <rPh sb="4" eb="6">
      <t>ダイスウ</t>
    </rPh>
    <phoneticPr fontId="2"/>
  </si>
  <si>
    <t>導入事業所名（バルクローリー）</t>
    <rPh sb="0" eb="2">
      <t>ドウニュウ</t>
    </rPh>
    <rPh sb="2" eb="5">
      <t>ジギョウショ</t>
    </rPh>
    <rPh sb="5" eb="6">
      <t>メイ</t>
    </rPh>
    <phoneticPr fontId="2"/>
  </si>
  <si>
    <t>導入事業所所在地（バルクローリー）</t>
    <rPh sb="0" eb="2">
      <t>ドウニュウ</t>
    </rPh>
    <rPh sb="2" eb="5">
      <t>ジギョウショ</t>
    </rPh>
    <rPh sb="5" eb="8">
      <t>ショザイチ</t>
    </rPh>
    <phoneticPr fontId="2"/>
  </si>
  <si>
    <t>新規か入替の別（バルクローリー）</t>
    <rPh sb="0" eb="2">
      <t>シンキ</t>
    </rPh>
    <rPh sb="3" eb="5">
      <t>イレカエ</t>
    </rPh>
    <rPh sb="6" eb="7">
      <t>ベツ</t>
    </rPh>
    <phoneticPr fontId="2"/>
  </si>
  <si>
    <t>新規か入替の番号（バルクローリー）</t>
    <rPh sb="0" eb="2">
      <t>シンキ</t>
    </rPh>
    <rPh sb="3" eb="5">
      <t>イレカエ</t>
    </rPh>
    <rPh sb="6" eb="8">
      <t>バンゴウ</t>
    </rPh>
    <phoneticPr fontId="2"/>
  </si>
  <si>
    <t>種別番号（バルクローリー）</t>
    <rPh sb="0" eb="2">
      <t>シュベツ</t>
    </rPh>
    <rPh sb="2" eb="4">
      <t>バンゴウ</t>
    </rPh>
    <phoneticPr fontId="2"/>
  </si>
  <si>
    <t>種別名称（バルクローリー）</t>
    <rPh sb="0" eb="2">
      <t>シュベツ</t>
    </rPh>
    <rPh sb="2" eb="4">
      <t>メイショウ</t>
    </rPh>
    <phoneticPr fontId="2"/>
  </si>
  <si>
    <t>受託件数（バルクローリー）</t>
    <rPh sb="0" eb="4">
      <t>ジュタクケンスウ</t>
    </rPh>
    <phoneticPr fontId="2"/>
  </si>
  <si>
    <t>導入予定台数（充填機）</t>
    <rPh sb="0" eb="2">
      <t>ドウニュウ</t>
    </rPh>
    <rPh sb="2" eb="4">
      <t>ヨテイ</t>
    </rPh>
    <rPh sb="4" eb="6">
      <t>ダイスウ</t>
    </rPh>
    <phoneticPr fontId="2"/>
  </si>
  <si>
    <t>導入事業所名（充填機）</t>
    <rPh sb="0" eb="2">
      <t>ドウニュウ</t>
    </rPh>
    <rPh sb="2" eb="5">
      <t>ジギョウショ</t>
    </rPh>
    <rPh sb="5" eb="6">
      <t>メイ</t>
    </rPh>
    <phoneticPr fontId="2"/>
  </si>
  <si>
    <t>導入事業所所在地（充填機）</t>
    <rPh sb="0" eb="2">
      <t>ドウニュウ</t>
    </rPh>
    <rPh sb="2" eb="5">
      <t>ジギョウショ</t>
    </rPh>
    <rPh sb="5" eb="8">
      <t>ショザイチ</t>
    </rPh>
    <phoneticPr fontId="2"/>
  </si>
  <si>
    <t>種別番号（充填機）</t>
    <rPh sb="0" eb="2">
      <t>シュベツ</t>
    </rPh>
    <rPh sb="2" eb="4">
      <t>バンゴウ</t>
    </rPh>
    <phoneticPr fontId="2"/>
  </si>
  <si>
    <t>種別名称（充填機）</t>
    <rPh sb="0" eb="2">
      <t>シュベツ</t>
    </rPh>
    <rPh sb="2" eb="4">
      <t>メイショウ</t>
    </rPh>
    <phoneticPr fontId="2"/>
  </si>
  <si>
    <t>現在のメーカー名（充填機）</t>
    <rPh sb="0" eb="2">
      <t>ゲンザイ</t>
    </rPh>
    <rPh sb="7" eb="8">
      <t>メイ</t>
    </rPh>
    <phoneticPr fontId="2"/>
  </si>
  <si>
    <t>設置年月日（充填機）</t>
    <rPh sb="0" eb="2">
      <t>セッチ</t>
    </rPh>
    <rPh sb="2" eb="5">
      <t>ネンガッピ</t>
    </rPh>
    <phoneticPr fontId="2"/>
  </si>
  <si>
    <t>導入予定機器台数（充填機）</t>
    <rPh sb="0" eb="4">
      <t>ドウニュウヨテイ</t>
    </rPh>
    <rPh sb="4" eb="6">
      <t>キキ</t>
    </rPh>
    <rPh sb="6" eb="8">
      <t>ダイスウ</t>
    </rPh>
    <rPh sb="9" eb="12">
      <t>ジュウテンキ</t>
    </rPh>
    <phoneticPr fontId="2"/>
  </si>
  <si>
    <t>導入予定機器台数（回転テーブル）</t>
    <rPh sb="0" eb="4">
      <t>ドウニュウヨテイ</t>
    </rPh>
    <rPh sb="4" eb="6">
      <t>キキ</t>
    </rPh>
    <rPh sb="6" eb="8">
      <t>ダイスウ</t>
    </rPh>
    <rPh sb="9" eb="11">
      <t>カイテン</t>
    </rPh>
    <phoneticPr fontId="2"/>
  </si>
  <si>
    <t>導入予定機器台数（機器操作部）</t>
    <rPh sb="0" eb="4">
      <t>ドウニュウヨテイ</t>
    </rPh>
    <rPh sb="4" eb="6">
      <t>キキ</t>
    </rPh>
    <rPh sb="6" eb="8">
      <t>ダイスウ</t>
    </rPh>
    <rPh sb="9" eb="11">
      <t>キキ</t>
    </rPh>
    <rPh sb="11" eb="13">
      <t>ソウサ</t>
    </rPh>
    <rPh sb="13" eb="14">
      <t>ブ</t>
    </rPh>
    <phoneticPr fontId="2"/>
  </si>
  <si>
    <t>導入予定機器台数（バーコードリーダー）</t>
    <rPh sb="0" eb="4">
      <t>ドウニュウヨテイ</t>
    </rPh>
    <rPh sb="4" eb="6">
      <t>キキ</t>
    </rPh>
    <rPh sb="6" eb="8">
      <t>ダイスウ</t>
    </rPh>
    <phoneticPr fontId="2"/>
  </si>
  <si>
    <t>導入予定機器台数（チェーンコンベア）</t>
    <rPh sb="0" eb="4">
      <t>ドウニュウヨテイ</t>
    </rPh>
    <rPh sb="4" eb="6">
      <t>キキ</t>
    </rPh>
    <rPh sb="6" eb="8">
      <t>ダイスウ</t>
    </rPh>
    <phoneticPr fontId="2"/>
  </si>
  <si>
    <t>導入予定機器台数（防爆モーター）</t>
    <rPh sb="0" eb="4">
      <t>ドウニュウヨテイ</t>
    </rPh>
    <rPh sb="4" eb="6">
      <t>キキ</t>
    </rPh>
    <rPh sb="6" eb="8">
      <t>ダイスウ</t>
    </rPh>
    <rPh sb="9" eb="11">
      <t>ボウバク</t>
    </rPh>
    <phoneticPr fontId="2"/>
  </si>
  <si>
    <t>導入予定機器台数（バーローラー）</t>
    <rPh sb="0" eb="4">
      <t>ドウニュウヨテイ</t>
    </rPh>
    <rPh sb="4" eb="6">
      <t>キキ</t>
    </rPh>
    <rPh sb="6" eb="8">
      <t>ダイスウ</t>
    </rPh>
    <phoneticPr fontId="2"/>
  </si>
  <si>
    <t>導入予定機器台数（充填システム）</t>
    <rPh sb="0" eb="4">
      <t>ドウニュウヨテイ</t>
    </rPh>
    <rPh sb="4" eb="6">
      <t>キキ</t>
    </rPh>
    <rPh sb="6" eb="8">
      <t>ダイスウ</t>
    </rPh>
    <rPh sb="9" eb="11">
      <t>ジュウテン</t>
    </rPh>
    <phoneticPr fontId="2"/>
  </si>
  <si>
    <t>導入予定機器台数（手入力①）</t>
    <rPh sb="0" eb="4">
      <t>ドウニュウヨテイ</t>
    </rPh>
    <rPh sb="4" eb="6">
      <t>キキ</t>
    </rPh>
    <rPh sb="6" eb="8">
      <t>ダイスウ</t>
    </rPh>
    <rPh sb="9" eb="12">
      <t>テニュウリョク</t>
    </rPh>
    <phoneticPr fontId="2"/>
  </si>
  <si>
    <t>導入予定機器台数（手入力②）</t>
    <rPh sb="0" eb="4">
      <t>ドウニュウヨテイ</t>
    </rPh>
    <rPh sb="4" eb="6">
      <t>キキ</t>
    </rPh>
    <rPh sb="6" eb="8">
      <t>ダイスウ</t>
    </rPh>
    <rPh sb="9" eb="12">
      <t>テニュウリョク</t>
    </rPh>
    <phoneticPr fontId="2"/>
  </si>
  <si>
    <t>導入予定機器台数（手入力③）</t>
    <rPh sb="0" eb="4">
      <t>ドウニュウヨテイ</t>
    </rPh>
    <rPh sb="4" eb="6">
      <t>キキ</t>
    </rPh>
    <rPh sb="6" eb="8">
      <t>ダイスウ</t>
    </rPh>
    <rPh sb="9" eb="12">
      <t>テニュウリョク</t>
    </rPh>
    <phoneticPr fontId="2"/>
  </si>
  <si>
    <t>導入予定機器設備（手入力①）</t>
    <rPh sb="0" eb="4">
      <t>ドウニュウヨテイ</t>
    </rPh>
    <rPh sb="4" eb="6">
      <t>キキ</t>
    </rPh>
    <rPh sb="6" eb="8">
      <t>セツビ</t>
    </rPh>
    <rPh sb="9" eb="12">
      <t>テニュウリョク</t>
    </rPh>
    <phoneticPr fontId="2"/>
  </si>
  <si>
    <t>導入予定機器設備（手入力②）</t>
    <rPh sb="0" eb="4">
      <t>ドウニュウヨテイ</t>
    </rPh>
    <rPh sb="4" eb="6">
      <t>キキ</t>
    </rPh>
    <rPh sb="6" eb="8">
      <t>セツビ</t>
    </rPh>
    <rPh sb="9" eb="12">
      <t>テニュウリョク</t>
    </rPh>
    <phoneticPr fontId="2"/>
  </si>
  <si>
    <t>導入予定機器設備（手入力③）</t>
    <rPh sb="0" eb="4">
      <t>ドウニュウヨテイ</t>
    </rPh>
    <rPh sb="4" eb="6">
      <t>キキ</t>
    </rPh>
    <rPh sb="6" eb="8">
      <t>セツビ</t>
    </rPh>
    <rPh sb="9" eb="12">
      <t>テニュウリョク</t>
    </rPh>
    <phoneticPr fontId="2"/>
  </si>
  <si>
    <t>補助対象経費判定</t>
    <rPh sb="0" eb="6">
      <t>ホジョタイショウケイヒ</t>
    </rPh>
    <rPh sb="6" eb="8">
      <t>ハンテイ</t>
    </rPh>
    <phoneticPr fontId="2"/>
  </si>
  <si>
    <t>② 今回、補助事業で導入したい件数</t>
    <phoneticPr fontId="4"/>
  </si>
  <si>
    <t>1) スマートメーター等を導入したい場合</t>
    <phoneticPr fontId="2"/>
  </si>
  <si>
    <t>交付申請書で計画した新規導入件数（通信端末）</t>
    <rPh sb="17" eb="21">
      <t>ツウシンタンマツ</t>
    </rPh>
    <phoneticPr fontId="2"/>
  </si>
  <si>
    <t>変更した新規導入件数（通信端末）</t>
    <rPh sb="11" eb="15">
      <t>ツウシンタンマツ</t>
    </rPh>
    <phoneticPr fontId="2"/>
  </si>
  <si>
    <t>差異（通信端末）</t>
    <rPh sb="0" eb="2">
      <t xml:space="preserve">サイ </t>
    </rPh>
    <rPh sb="3" eb="7">
      <t>ツウシンタンマツ</t>
    </rPh>
    <phoneticPr fontId="2"/>
  </si>
  <si>
    <t>差異（ガスメーター）</t>
    <phoneticPr fontId="2"/>
  </si>
  <si>
    <t>交付申請書で計画した新規導入件数（ガスメーター）</t>
    <phoneticPr fontId="2"/>
  </si>
  <si>
    <t>変更した新規導入件数（ガスメーター）</t>
    <phoneticPr fontId="2"/>
  </si>
  <si>
    <t>区分１　スマートメーター等を導入した場合</t>
    <phoneticPr fontId="2"/>
  </si>
  <si>
    <t>2）容器配送車</t>
    <rPh sb="2" eb="4">
      <t>ヨウキ</t>
    </rPh>
    <rPh sb="4" eb="6">
      <t>ハイソウ</t>
    </rPh>
    <rPh sb="6" eb="7">
      <t>シャ</t>
    </rPh>
    <phoneticPr fontId="2"/>
  </si>
  <si>
    <t>充填所自動化設備導入の概要</t>
    <phoneticPr fontId="2"/>
  </si>
  <si>
    <t>　申請する充填機の合計台数</t>
    <rPh sb="1" eb="3">
      <t>シンセイ</t>
    </rPh>
    <rPh sb="5" eb="7">
      <t>ジュウテン</t>
    </rPh>
    <rPh sb="7" eb="8">
      <t>キ</t>
    </rPh>
    <rPh sb="9" eb="11">
      <t>ゴウケイ</t>
    </rPh>
    <rPh sb="11" eb="13">
      <t>ダイスウ</t>
    </rPh>
    <phoneticPr fontId="2"/>
  </si>
  <si>
    <t>　申請する車両の合計台数</t>
    <rPh sb="1" eb="3">
      <t>シンセイ</t>
    </rPh>
    <rPh sb="5" eb="7">
      <t>シャリョウ</t>
    </rPh>
    <rPh sb="8" eb="10">
      <t>ゴウケイ</t>
    </rPh>
    <rPh sb="10" eb="12">
      <t>ダイスウ</t>
    </rPh>
    <phoneticPr fontId="2"/>
  </si>
  <si>
    <t>区分１</t>
    <rPh sb="0" eb="2">
      <t>クブン</t>
    </rPh>
    <phoneticPr fontId="4"/>
  </si>
  <si>
    <t>②今回、補助事業で導入した件数</t>
    <phoneticPr fontId="2"/>
  </si>
  <si>
    <t>① 今回、新規導入したシステム</t>
    <phoneticPr fontId="2"/>
  </si>
  <si>
    <t>区分</t>
    <rPh sb="0" eb="2">
      <t>クブン</t>
    </rPh>
    <phoneticPr fontId="4"/>
  </si>
  <si>
    <t>５．通信機器及び車両、充填所等に関する計画及び基準</t>
    <phoneticPr fontId="2"/>
  </si>
  <si>
    <t>③ 導入するシステムの内容</t>
    <phoneticPr fontId="4"/>
  </si>
  <si>
    <t>通信端末</t>
    <rPh sb="0" eb="4">
      <t>ツウシンタンマツ</t>
    </rPh>
    <phoneticPr fontId="2"/>
  </si>
  <si>
    <t>新規導入したいシステムの名称（スマートメータ―等）</t>
    <rPh sb="0" eb="4">
      <t>シンキドウニュウ</t>
    </rPh>
    <rPh sb="12" eb="14">
      <t>メイショウ</t>
    </rPh>
    <rPh sb="23" eb="24">
      <t>ナド</t>
    </rPh>
    <phoneticPr fontId="2"/>
  </si>
  <si>
    <t>①今回、補助事業で導入したい車両・台数</t>
    <rPh sb="1" eb="3">
      <t>コンカイ</t>
    </rPh>
    <rPh sb="4" eb="6">
      <t>ホジョ</t>
    </rPh>
    <rPh sb="6" eb="8">
      <t>ジギョウ</t>
    </rPh>
    <rPh sb="9" eb="11">
      <t>ドウニュウ</t>
    </rPh>
    <rPh sb="14" eb="16">
      <t>シャリョウ</t>
    </rPh>
    <rPh sb="17" eb="19">
      <t>ダイスウ</t>
    </rPh>
    <phoneticPr fontId="2"/>
  </si>
  <si>
    <t>①今回、補助事業で導入したい設備・台数</t>
    <rPh sb="1" eb="3">
      <t>コンカイ</t>
    </rPh>
    <rPh sb="4" eb="6">
      <t>ホジョ</t>
    </rPh>
    <rPh sb="6" eb="8">
      <t>ジギョウ</t>
    </rPh>
    <rPh sb="9" eb="11">
      <t>ドウニュウ</t>
    </rPh>
    <rPh sb="14" eb="16">
      <t>セツビ</t>
    </rPh>
    <rPh sb="17" eb="19">
      <t>ダイスウ</t>
    </rPh>
    <phoneticPr fontId="2"/>
  </si>
  <si>
    <t>②導入する種別</t>
    <rPh sb="1" eb="3">
      <t>ドウニュウ</t>
    </rPh>
    <rPh sb="5" eb="7">
      <t>シュベツ</t>
    </rPh>
    <phoneticPr fontId="2"/>
  </si>
  <si>
    <t>　年間充填数量</t>
    <rPh sb="1" eb="3">
      <t>ネンカン</t>
    </rPh>
    <rPh sb="3" eb="5">
      <t>ジュウテン</t>
    </rPh>
    <rPh sb="5" eb="7">
      <t>スウリョウ</t>
    </rPh>
    <phoneticPr fontId="2"/>
  </si>
  <si>
    <t>区分１</t>
    <rPh sb="0" eb="2">
      <t>クブン</t>
    </rPh>
    <phoneticPr fontId="2"/>
  </si>
  <si>
    <t>区分２</t>
    <phoneticPr fontId="2"/>
  </si>
  <si>
    <t>区分3</t>
    <phoneticPr fontId="2"/>
  </si>
  <si>
    <t>導入するシステムの内容</t>
    <rPh sb="0" eb="2">
      <t>ドウニュウ</t>
    </rPh>
    <rPh sb="9" eb="11">
      <t>ナイヨウ</t>
    </rPh>
    <phoneticPr fontId="2"/>
  </si>
  <si>
    <t>申請した新規導入件数</t>
    <rPh sb="0" eb="2">
      <t>シンセイ</t>
    </rPh>
    <rPh sb="4" eb="6">
      <t>シンキ</t>
    </rPh>
    <rPh sb="6" eb="8">
      <t>ドウニュウ</t>
    </rPh>
    <rPh sb="8" eb="10">
      <t>ケンスウ</t>
    </rPh>
    <phoneticPr fontId="2"/>
  </si>
  <si>
    <t>充填機器等設置を導入したい台数</t>
    <rPh sb="0" eb="2">
      <t>ジュウテン</t>
    </rPh>
    <rPh sb="2" eb="4">
      <t>キキ</t>
    </rPh>
    <rPh sb="4" eb="5">
      <t>トウ</t>
    </rPh>
    <rPh sb="5" eb="7">
      <t>セッチ</t>
    </rPh>
    <rPh sb="8" eb="10">
      <t>ドウニュウ</t>
    </rPh>
    <rPh sb="13" eb="15">
      <t>ダイスウ</t>
    </rPh>
    <phoneticPr fontId="80"/>
  </si>
  <si>
    <t>台</t>
    <rPh sb="0" eb="1">
      <t>ダイ</t>
    </rPh>
    <phoneticPr fontId="80"/>
  </si>
  <si>
    <t>充填機</t>
    <rPh sb="0" eb="3">
      <t>ジュウテンキ</t>
    </rPh>
    <phoneticPr fontId="80"/>
  </si>
  <si>
    <t>回転テーブル</t>
    <rPh sb="0" eb="2">
      <t>カイテン</t>
    </rPh>
    <phoneticPr fontId="80"/>
  </si>
  <si>
    <t>機器操作部</t>
    <rPh sb="0" eb="2">
      <t>キキ</t>
    </rPh>
    <rPh sb="2" eb="5">
      <t>ソウサブ</t>
    </rPh>
    <phoneticPr fontId="80"/>
  </si>
  <si>
    <t>バーコードリーダー</t>
    <phoneticPr fontId="80"/>
  </si>
  <si>
    <t>チェーンコンベア</t>
    <phoneticPr fontId="80"/>
  </si>
  <si>
    <t>防爆モーター</t>
    <rPh sb="0" eb="2">
      <t>ボウバク</t>
    </rPh>
    <phoneticPr fontId="80"/>
  </si>
  <si>
    <t>バーローラー</t>
    <phoneticPr fontId="80"/>
  </si>
  <si>
    <t>充填システム</t>
    <rPh sb="0" eb="2">
      <t>ジュウテン</t>
    </rPh>
    <phoneticPr fontId="80"/>
  </si>
  <si>
    <t xml:space="preserve"> 2)</t>
    <phoneticPr fontId="2"/>
  </si>
  <si>
    <t>令和４年度第２次補正小売価格低減に資する石油ガス配送合理化補助金交付申請書</t>
    <phoneticPr fontId="2"/>
  </si>
  <si>
    <t>令和４年度第２次補正小売価格低減に資する石油ガス配送合理化補助金計画変更等承認申請書</t>
    <phoneticPr fontId="2"/>
  </si>
  <si>
    <t>令和４年度第２次補正小売価格低減に資する石油ガス配送合理化補助金計画変更等届出書</t>
    <phoneticPr fontId="2"/>
  </si>
  <si>
    <t>令和４年度第２次補正小売価格低減に資する石油ガス配送合理化補助金実績報告書</t>
    <phoneticPr fontId="2"/>
  </si>
  <si>
    <t>通信機器及び車両、充填所等に関する計画及び基準</t>
    <phoneticPr fontId="2"/>
  </si>
  <si>
    <t>補助事業で導入したい車両・台数</t>
    <phoneticPr fontId="2"/>
  </si>
  <si>
    <t>バルクローリー（充てん設備）</t>
    <rPh sb="8" eb="9">
      <t>ジュウ</t>
    </rPh>
    <rPh sb="11" eb="13">
      <t>セツビ</t>
    </rPh>
    <phoneticPr fontId="2"/>
  </si>
  <si>
    <t>・・・液石法＆高圧法双方取得の場合も該当</t>
    <phoneticPr fontId="2"/>
  </si>
  <si>
    <t>②交付申請書で計画した導入システムの内容</t>
    <rPh sb="1" eb="6">
      <t>コウフシンセイショ</t>
    </rPh>
    <rPh sb="7" eb="9">
      <t>ケイカク</t>
    </rPh>
    <rPh sb="11" eb="13">
      <t>ドウニュウ</t>
    </rPh>
    <rPh sb="18" eb="20">
      <t>ナイヨウ</t>
    </rPh>
    <phoneticPr fontId="2"/>
  </si>
  <si>
    <t>遠隔検針システム構築事業を導入した場合</t>
    <phoneticPr fontId="4"/>
  </si>
  <si>
    <t>区分２</t>
    <rPh sb="0" eb="2">
      <t>クブン</t>
    </rPh>
    <phoneticPr fontId="4"/>
  </si>
  <si>
    <t>配送車両を導入した場合</t>
    <rPh sb="0" eb="2">
      <t>ハイソウ</t>
    </rPh>
    <rPh sb="2" eb="4">
      <t>シャリョウ</t>
    </rPh>
    <rPh sb="5" eb="7">
      <t>ドウニュウ</t>
    </rPh>
    <rPh sb="9" eb="11">
      <t>バアイ</t>
    </rPh>
    <phoneticPr fontId="4"/>
  </si>
  <si>
    <t>①交付申請書で計画した車両・台数</t>
    <rPh sb="1" eb="6">
      <t>コウフシンセイショ</t>
    </rPh>
    <rPh sb="7" eb="9">
      <t>ケイカク</t>
    </rPh>
    <rPh sb="11" eb="13">
      <t>シャリョウ</t>
    </rPh>
    <rPh sb="14" eb="16">
      <t>ダイスウ</t>
    </rPh>
    <phoneticPr fontId="2"/>
  </si>
  <si>
    <t>差異</t>
    <rPh sb="0" eb="2">
      <t>サイ</t>
    </rPh>
    <phoneticPr fontId="2"/>
  </si>
  <si>
    <t>③今回、導入した車両・台数</t>
    <rPh sb="1" eb="3">
      <t>コンカイ</t>
    </rPh>
    <rPh sb="4" eb="6">
      <t>ドウニュウ</t>
    </rPh>
    <rPh sb="8" eb="10">
      <t>シャリョウ</t>
    </rPh>
    <rPh sb="11" eb="13">
      <t>ダイスウ</t>
    </rPh>
    <phoneticPr fontId="2"/>
  </si>
  <si>
    <r>
      <t>③変更した導入件数</t>
    </r>
    <r>
      <rPr>
        <sz val="10"/>
        <color rgb="FFFF0000"/>
        <rFont val="ＭＳ Ｐゴシック"/>
        <family val="3"/>
        <charset val="128"/>
      </rPr>
      <t>（無ければ未記載）</t>
    </r>
    <rPh sb="1" eb="3">
      <t>ヘンコウ</t>
    </rPh>
    <rPh sb="5" eb="7">
      <t>ドウニュウ</t>
    </rPh>
    <rPh sb="7" eb="9">
      <t>ケンスウ</t>
    </rPh>
    <rPh sb="10" eb="11">
      <t>ナ</t>
    </rPh>
    <rPh sb="14" eb="17">
      <t>ミキサイ</t>
    </rPh>
    <phoneticPr fontId="4"/>
  </si>
  <si>
    <r>
      <t>④変更した導入システムの内容</t>
    </r>
    <r>
      <rPr>
        <sz val="10"/>
        <color rgb="FFFF0000"/>
        <rFont val="ＭＳ Ｐゴシック"/>
        <family val="3"/>
        <charset val="128"/>
      </rPr>
      <t>（無ければ未記載）</t>
    </r>
    <rPh sb="1" eb="3">
      <t>ヘンコウ</t>
    </rPh>
    <rPh sb="5" eb="7">
      <t>ドウニュウ</t>
    </rPh>
    <rPh sb="12" eb="14">
      <t>ナイヨウ</t>
    </rPh>
    <rPh sb="15" eb="16">
      <t>ナ</t>
    </rPh>
    <rPh sb="19" eb="22">
      <t>ミキサイ</t>
    </rPh>
    <phoneticPr fontId="2"/>
  </si>
  <si>
    <r>
      <t>②変更した車両・台数</t>
    </r>
    <r>
      <rPr>
        <sz val="10"/>
        <color rgb="FFFF0000"/>
        <rFont val="ＭＳ Ｐゴシック"/>
        <family val="3"/>
        <charset val="128"/>
      </rPr>
      <t>（無ければ未記載）</t>
    </r>
    <rPh sb="1" eb="3">
      <t>ヘンコウ</t>
    </rPh>
    <rPh sb="5" eb="7">
      <t>シャリョウ</t>
    </rPh>
    <rPh sb="8" eb="10">
      <t>ダイスウ</t>
    </rPh>
    <rPh sb="11" eb="12">
      <t>ナ</t>
    </rPh>
    <rPh sb="15" eb="18">
      <t>ミキサイ</t>
    </rPh>
    <phoneticPr fontId="2"/>
  </si>
  <si>
    <t>配送車両を導入したい場合</t>
    <phoneticPr fontId="2"/>
  </si>
  <si>
    <t>充填所自動化設備を導入したい場合</t>
    <phoneticPr fontId="2"/>
  </si>
  <si>
    <t>（1/4）</t>
    <phoneticPr fontId="2"/>
  </si>
  <si>
    <t>（2/4）</t>
    <phoneticPr fontId="2"/>
  </si>
  <si>
    <t>（3/4）</t>
    <phoneticPr fontId="2"/>
  </si>
  <si>
    <t>（4/4）</t>
    <phoneticPr fontId="2"/>
  </si>
  <si>
    <t>区分３</t>
    <rPh sb="0" eb="2">
      <t>クブン</t>
    </rPh>
    <phoneticPr fontId="4"/>
  </si>
  <si>
    <t>充填所自動化設備を導入した場合</t>
    <rPh sb="0" eb="3">
      <t>ジュウテンジョ</t>
    </rPh>
    <rPh sb="3" eb="8">
      <t>ジドウカセツビ</t>
    </rPh>
    <rPh sb="9" eb="11">
      <t>ドウニュウ</t>
    </rPh>
    <rPh sb="13" eb="15">
      <t>バアイ</t>
    </rPh>
    <phoneticPr fontId="2"/>
  </si>
  <si>
    <t>①交付申請書で計画した自動化設備・台数</t>
    <rPh sb="1" eb="6">
      <t>コウフシンセイショ</t>
    </rPh>
    <rPh sb="7" eb="9">
      <t>ケイカク</t>
    </rPh>
    <rPh sb="11" eb="16">
      <t>ジドウカセツビ</t>
    </rPh>
    <rPh sb="17" eb="19">
      <t>ダイスウ</t>
    </rPh>
    <phoneticPr fontId="2"/>
  </si>
  <si>
    <t>導入する種別</t>
    <rPh sb="0" eb="2">
      <t>ドウニュウ</t>
    </rPh>
    <rPh sb="4" eb="6">
      <t>シュベツ</t>
    </rPh>
    <phoneticPr fontId="2"/>
  </si>
  <si>
    <t>③今回導入した自動化設備・台数</t>
    <rPh sb="1" eb="3">
      <t>コンカイ</t>
    </rPh>
    <rPh sb="3" eb="5">
      <t>ドウニュウ</t>
    </rPh>
    <rPh sb="7" eb="12">
      <t>ジドウカセツビ</t>
    </rPh>
    <rPh sb="13" eb="15">
      <t>ダイスウ</t>
    </rPh>
    <phoneticPr fontId="2"/>
  </si>
  <si>
    <r>
      <t>②変更した自動化設備・台数</t>
    </r>
    <r>
      <rPr>
        <sz val="10"/>
        <color rgb="FFFF0000"/>
        <rFont val="ＭＳ Ｐゴシック"/>
        <family val="3"/>
        <charset val="128"/>
      </rPr>
      <t>（無ければ未記載）</t>
    </r>
    <rPh sb="1" eb="3">
      <t>ヘンコウ</t>
    </rPh>
    <rPh sb="5" eb="8">
      <t>ジドウカ</t>
    </rPh>
    <rPh sb="8" eb="10">
      <t>セツビ</t>
    </rPh>
    <rPh sb="11" eb="13">
      <t>ダイスウ</t>
    </rPh>
    <rPh sb="14" eb="15">
      <t>ナ</t>
    </rPh>
    <rPh sb="18" eb="21">
      <t>ミキサイ</t>
    </rPh>
    <phoneticPr fontId="2"/>
  </si>
  <si>
    <t>新規導入したいシステムの番号（スマートメータ―等）</t>
    <rPh sb="0" eb="4">
      <t>シンキドウニュウ</t>
    </rPh>
    <rPh sb="12" eb="14">
      <t>バンゴウ</t>
    </rPh>
    <rPh sb="23" eb="24">
      <t>ナド</t>
    </rPh>
    <phoneticPr fontId="2"/>
  </si>
  <si>
    <t>新規・入替</t>
    <rPh sb="0" eb="2">
      <t>シンキ</t>
    </rPh>
    <rPh sb="3" eb="5">
      <t>イレカエ</t>
    </rPh>
    <phoneticPr fontId="2"/>
  </si>
  <si>
    <t>導入予定台数（容器配送車）</t>
    <rPh sb="0" eb="2">
      <t>ドウニュウ</t>
    </rPh>
    <rPh sb="2" eb="4">
      <t>ヨテイ</t>
    </rPh>
    <rPh sb="4" eb="6">
      <t>ダイスウ</t>
    </rPh>
    <phoneticPr fontId="2"/>
  </si>
  <si>
    <t>導入事業所名（容器配送車）</t>
    <rPh sb="0" eb="2">
      <t>ドウニュウ</t>
    </rPh>
    <rPh sb="2" eb="5">
      <t>ジギョウショ</t>
    </rPh>
    <rPh sb="5" eb="6">
      <t>メイ</t>
    </rPh>
    <phoneticPr fontId="2"/>
  </si>
  <si>
    <t>導入事業所所在地（容器配送車）</t>
    <rPh sb="0" eb="2">
      <t>ドウニュウ</t>
    </rPh>
    <rPh sb="2" eb="5">
      <t>ジギョウショ</t>
    </rPh>
    <rPh sb="5" eb="8">
      <t>ショザイチ</t>
    </rPh>
    <phoneticPr fontId="2"/>
  </si>
  <si>
    <t>新規か入替の番号（容器配送車）</t>
    <rPh sb="0" eb="2">
      <t>シンキ</t>
    </rPh>
    <rPh sb="3" eb="5">
      <t>イレカエ</t>
    </rPh>
    <rPh sb="6" eb="8">
      <t>バンゴウ</t>
    </rPh>
    <phoneticPr fontId="2"/>
  </si>
  <si>
    <t>新規か入替の別（容器配送車）</t>
    <rPh sb="0" eb="2">
      <t>シンキ</t>
    </rPh>
    <rPh sb="3" eb="5">
      <t>イレカエ</t>
    </rPh>
    <rPh sb="6" eb="7">
      <t>ベツ</t>
    </rPh>
    <phoneticPr fontId="2"/>
  </si>
  <si>
    <t>種別番号（容器配送車）</t>
    <rPh sb="0" eb="2">
      <t>シュベツ</t>
    </rPh>
    <rPh sb="2" eb="4">
      <t>バンゴウ</t>
    </rPh>
    <phoneticPr fontId="2"/>
  </si>
  <si>
    <t>種別名称（容器配送車）</t>
    <rPh sb="0" eb="2">
      <t>シュベツ</t>
    </rPh>
    <rPh sb="2" eb="4">
      <t>メイショウ</t>
    </rPh>
    <phoneticPr fontId="2"/>
  </si>
  <si>
    <t>受託件数（容器配送車）</t>
    <rPh sb="0" eb="4">
      <t>ジュタクケンスウ</t>
    </rPh>
    <phoneticPr fontId="2"/>
  </si>
  <si>
    <t>導入する機器・システムに関する特徴等（自由記述）</t>
    <rPh sb="0" eb="2">
      <t>ドウニュウ</t>
    </rPh>
    <rPh sb="4" eb="6">
      <t>キキ</t>
    </rPh>
    <rPh sb="12" eb="13">
      <t>カン</t>
    </rPh>
    <rPh sb="15" eb="18">
      <t>トクチョウナド</t>
    </rPh>
    <rPh sb="19" eb="21">
      <t>ジユウ</t>
    </rPh>
    <rPh sb="21" eb="23">
      <t>キジュツ</t>
    </rPh>
    <phoneticPr fontId="2"/>
  </si>
  <si>
    <t>見込める効果</t>
    <rPh sb="0" eb="2">
      <t>ミコ</t>
    </rPh>
    <rPh sb="4" eb="6">
      <t>コウカ</t>
    </rPh>
    <phoneticPr fontId="2"/>
  </si>
  <si>
    <t>区分１　交付申請書で計画した新規導入件数（通信端末）</t>
    <rPh sb="21" eb="25">
      <t>ツウシンタンマツ</t>
    </rPh>
    <phoneticPr fontId="2"/>
  </si>
  <si>
    <t>区分１　変更した新規導入件数（通信端末）</t>
    <rPh sb="0" eb="2">
      <t>ドウニュウ</t>
    </rPh>
    <rPh sb="2" eb="4">
      <t>ケンスウ</t>
    </rPh>
    <rPh sb="5" eb="9">
      <t>シュウチュウ</t>
    </rPh>
    <rPh sb="15" eb="19">
      <t>ツウシンタンマツ</t>
    </rPh>
    <phoneticPr fontId="2"/>
  </si>
  <si>
    <t>区分１　差異件数（通信端末）</t>
    <rPh sb="0" eb="2">
      <t>ケンスウ</t>
    </rPh>
    <rPh sb="9" eb="13">
      <t>ツウシンタンマツ</t>
    </rPh>
    <phoneticPr fontId="2"/>
  </si>
  <si>
    <t>区分１　差異率（通信端末）</t>
    <rPh sb="0" eb="1">
      <t>リテゥ</t>
    </rPh>
    <rPh sb="8" eb="12">
      <t>ツウシンタンマツ</t>
    </rPh>
    <phoneticPr fontId="2"/>
  </si>
  <si>
    <t>区分１　計画変更判定（通信端末）</t>
    <rPh sb="0" eb="2">
      <t>クブン</t>
    </rPh>
    <rPh sb="4" eb="6">
      <t>シンキ</t>
    </rPh>
    <rPh sb="6" eb="8">
      <t>ケンスウハンテイ</t>
    </rPh>
    <rPh sb="11" eb="15">
      <t>ツウシンタンマツ</t>
    </rPh>
    <phoneticPr fontId="2"/>
  </si>
  <si>
    <t>区分１　計画変更申請日</t>
    <rPh sb="0" eb="2">
      <t>クブン</t>
    </rPh>
    <rPh sb="4" eb="6">
      <t>ケイカク</t>
    </rPh>
    <rPh sb="5" eb="7">
      <t>シンキ</t>
    </rPh>
    <rPh sb="7" eb="9">
      <t>ケンスウハンテイ</t>
    </rPh>
    <phoneticPr fontId="2"/>
  </si>
  <si>
    <t>区分１　今回、補助事業で導入した件数（通信端末）</t>
    <rPh sb="0" eb="2">
      <t>クブン</t>
    </rPh>
    <rPh sb="4" eb="6">
      <t>コンカイ</t>
    </rPh>
    <rPh sb="7" eb="9">
      <t>ホジョ</t>
    </rPh>
    <rPh sb="9" eb="11">
      <t>ジギョウ</t>
    </rPh>
    <rPh sb="12" eb="14">
      <t>ドウニュウ</t>
    </rPh>
    <rPh sb="16" eb="18">
      <t>ケンスウ</t>
    </rPh>
    <rPh sb="19" eb="21">
      <t>ツウシン</t>
    </rPh>
    <rPh sb="21" eb="23">
      <t>タンマツ</t>
    </rPh>
    <phoneticPr fontId="2"/>
  </si>
  <si>
    <t>区分１　今回、補助事業で導入した件数（ガスメーター）</t>
    <rPh sb="0" eb="2">
      <t>クブン</t>
    </rPh>
    <rPh sb="4" eb="6">
      <t>コンカイ</t>
    </rPh>
    <rPh sb="7" eb="9">
      <t>ホジョ</t>
    </rPh>
    <rPh sb="9" eb="11">
      <t>ジギョウ</t>
    </rPh>
    <rPh sb="12" eb="14">
      <t>ドウニュウ</t>
    </rPh>
    <rPh sb="16" eb="18">
      <t>ケンスウ</t>
    </rPh>
    <phoneticPr fontId="2"/>
  </si>
  <si>
    <t>区分１　交付申請書で計画した新規導入件数（ガスメーター）</t>
    <phoneticPr fontId="2"/>
  </si>
  <si>
    <t>区分１　変更した新規導入件数（ガスメーター）</t>
    <rPh sb="0" eb="2">
      <t>ドウニュウ</t>
    </rPh>
    <rPh sb="2" eb="4">
      <t>ケンスウ</t>
    </rPh>
    <rPh sb="5" eb="9">
      <t>シュウチュウ</t>
    </rPh>
    <phoneticPr fontId="2"/>
  </si>
  <si>
    <t>区分１　差異件数（ガスメーター）</t>
    <rPh sb="0" eb="2">
      <t>ケンスウ</t>
    </rPh>
    <phoneticPr fontId="2"/>
  </si>
  <si>
    <t>区分１　差異率（ガスメーター）</t>
    <rPh sb="0" eb="1">
      <t>リテゥ</t>
    </rPh>
    <phoneticPr fontId="2"/>
  </si>
  <si>
    <t>区分１　計画変更判定（ガスメーター）</t>
    <rPh sb="0" eb="2">
      <t>クブン</t>
    </rPh>
    <rPh sb="4" eb="6">
      <t>シンキ</t>
    </rPh>
    <rPh sb="6" eb="8">
      <t>ケンスウハンテイ</t>
    </rPh>
    <phoneticPr fontId="2"/>
  </si>
  <si>
    <t>区分１　実績件数判定（通信端末）</t>
    <rPh sb="0" eb="2">
      <t>クブン</t>
    </rPh>
    <rPh sb="2" eb="4">
      <t>ハンテイ</t>
    </rPh>
    <rPh sb="4" eb="6">
      <t>シュウチュウ</t>
    </rPh>
    <rPh sb="11" eb="15">
      <t>ツウシンタンマツ</t>
    </rPh>
    <phoneticPr fontId="2"/>
  </si>
  <si>
    <t>区分１　実績件数判定（ガスメーター）</t>
    <rPh sb="0" eb="2">
      <t>クブン</t>
    </rPh>
    <rPh sb="2" eb="4">
      <t>ハンテイ</t>
    </rPh>
    <rPh sb="4" eb="6">
      <t>シュウチュウ</t>
    </rPh>
    <phoneticPr fontId="2"/>
  </si>
  <si>
    <t>区分１　今回導入したシステムの番号</t>
    <rPh sb="0" eb="2">
      <t>クブン</t>
    </rPh>
    <rPh sb="4" eb="6">
      <t>コンカイ</t>
    </rPh>
    <rPh sb="6" eb="8">
      <t>ドウニュウ</t>
    </rPh>
    <rPh sb="15" eb="17">
      <t>バンゴウ</t>
    </rPh>
    <phoneticPr fontId="2"/>
  </si>
  <si>
    <t>区分１　今回導入したシステムの名称</t>
    <rPh sb="0" eb="2">
      <t>クブン</t>
    </rPh>
    <rPh sb="4" eb="6">
      <t>コンカイ</t>
    </rPh>
    <rPh sb="6" eb="8">
      <t>ドウニュウ</t>
    </rPh>
    <rPh sb="15" eb="17">
      <t>メイショウ</t>
    </rPh>
    <phoneticPr fontId="2"/>
  </si>
  <si>
    <t>区分2　導入予定台数（バルクローリー）</t>
  </si>
  <si>
    <t>区分2　導入事業所名（バルクローリー）</t>
  </si>
  <si>
    <t>区分2　導入事業所所在地（バルクローリー）</t>
  </si>
  <si>
    <t>区分2　新規か入替の番号（バルクローリー）</t>
  </si>
  <si>
    <t>区分2　新規か入替の別（バルクローリー）</t>
  </si>
  <si>
    <t>区分2　種別番号（バルクローリー）</t>
  </si>
  <si>
    <t>区分2　種別名称（バルクローリー）</t>
  </si>
  <si>
    <t>区分2　受託件数（バルクローリー）</t>
  </si>
  <si>
    <t>区分2　導入予定台数（容器配送車）</t>
  </si>
  <si>
    <t>区分2　導入事業所名（容器配送車）</t>
  </si>
  <si>
    <t>区分2　導入事業所所在地（容器配送車）</t>
  </si>
  <si>
    <t>区分2　新規か入替の番号（容器配送車）</t>
  </si>
  <si>
    <t>区分2　新規か入替の別（容器配送車）</t>
  </si>
  <si>
    <t>区分2　種別番号（容器配送車）</t>
  </si>
  <si>
    <t>区分2　種別名称（容器配送車）</t>
  </si>
  <si>
    <t>区分2　受託件数（容器配送車）</t>
  </si>
  <si>
    <t>区分3　導入予定台数（充填機）</t>
  </si>
  <si>
    <t>区分3　導入事業所名（充填機）</t>
  </si>
  <si>
    <t>区分3　導入事業所所在地（充填機）</t>
  </si>
  <si>
    <t>区分3　種別番号（充填機）</t>
  </si>
  <si>
    <t>区分3　種別名称（充填機）</t>
  </si>
  <si>
    <t>区分3　受託件数（充填機）</t>
  </si>
  <si>
    <t>区分3　現在のメーカー名（充填機）</t>
  </si>
  <si>
    <t>区分3　設置年月日（充填機）</t>
  </si>
  <si>
    <t>区分3　導入予定機器台数（充填機）</t>
  </si>
  <si>
    <t>区分3　導入予定機器台数（回転テーブル）</t>
  </si>
  <si>
    <t>区分3　導入予定機器台数（機器操作部）</t>
  </si>
  <si>
    <t>区分3　導入予定機器台数（バーコードリーダー）</t>
  </si>
  <si>
    <t>区分3　導入予定機器台数（チェーンコンベア）</t>
  </si>
  <si>
    <t>区分3　導入予定機器台数（防爆モーター）</t>
  </si>
  <si>
    <t>区分3　導入予定機器台数（バーローラー）</t>
  </si>
  <si>
    <t>区分3　導入予定機器台数（充填システム）</t>
  </si>
  <si>
    <t>区分3　導入予定機器台数（手入力①）</t>
  </si>
  <si>
    <t>区分3　導入予定機器台数（手入力②）</t>
  </si>
  <si>
    <t>区分3　導入予定機器台数（手入力③）</t>
  </si>
  <si>
    <t>区分3　導入予定機器設備（手入力①）</t>
  </si>
  <si>
    <t>区分3　導入予定機器設備（手入力②）</t>
  </si>
  <si>
    <t>区分3　導入予定機器設備（手入力③）</t>
  </si>
  <si>
    <t>R4補正　配送合理化で追加（ここで計算して様式12に反映）</t>
    <rPh sb="2" eb="4">
      <t>ホセイ</t>
    </rPh>
    <rPh sb="5" eb="7">
      <t>ハイソウ</t>
    </rPh>
    <rPh sb="7" eb="10">
      <t>ゴウリカ</t>
    </rPh>
    <rPh sb="11" eb="13">
      <t>ツイカ</t>
    </rPh>
    <rPh sb="17" eb="19">
      <t>ケイサン</t>
    </rPh>
    <rPh sb="21" eb="23">
      <t>ヨウシキ</t>
    </rPh>
    <rPh sb="26" eb="28">
      <t>ハンエイ</t>
    </rPh>
    <phoneticPr fontId="2"/>
  </si>
  <si>
    <t>区分2　交付申請書で計画した車両（申請）</t>
    <rPh sb="4" eb="6">
      <t>コウフ</t>
    </rPh>
    <rPh sb="6" eb="9">
      <t>シンセイショ</t>
    </rPh>
    <rPh sb="10" eb="12">
      <t>ケイカク</t>
    </rPh>
    <rPh sb="14" eb="16">
      <t>シャリョウ</t>
    </rPh>
    <rPh sb="17" eb="19">
      <t>シンセイ</t>
    </rPh>
    <phoneticPr fontId="2"/>
  </si>
  <si>
    <t>区分2　交付申請書で計画した台数（申請）</t>
    <rPh sb="4" eb="6">
      <t>コウフ</t>
    </rPh>
    <rPh sb="6" eb="9">
      <t>シンセイショ</t>
    </rPh>
    <rPh sb="10" eb="12">
      <t>ケイカク</t>
    </rPh>
    <rPh sb="14" eb="16">
      <t>ダイスウ</t>
    </rPh>
    <rPh sb="17" eb="19">
      <t>シンセイ</t>
    </rPh>
    <phoneticPr fontId="2"/>
  </si>
  <si>
    <t>区分2　変更した車両（変更）</t>
    <rPh sb="4" eb="6">
      <t>ヘンコウ</t>
    </rPh>
    <rPh sb="8" eb="10">
      <t>シャリョウ</t>
    </rPh>
    <rPh sb="11" eb="13">
      <t>ヘンコウ</t>
    </rPh>
    <phoneticPr fontId="2"/>
  </si>
  <si>
    <t>区分2　変更した台数（変更）</t>
    <rPh sb="4" eb="6">
      <t>ヘンコウ</t>
    </rPh>
    <rPh sb="8" eb="10">
      <t>ダイスウ</t>
    </rPh>
    <rPh sb="11" eb="13">
      <t>ヘンコウ</t>
    </rPh>
    <phoneticPr fontId="2"/>
  </si>
  <si>
    <t>区分2　差異台数（申請から変更）</t>
    <rPh sb="4" eb="6">
      <t>サイ</t>
    </rPh>
    <rPh sb="6" eb="8">
      <t>ダイスウ</t>
    </rPh>
    <rPh sb="9" eb="11">
      <t>シンセイ</t>
    </rPh>
    <rPh sb="13" eb="15">
      <t>ヘンコウ</t>
    </rPh>
    <phoneticPr fontId="2"/>
  </si>
  <si>
    <t>区分3　差異台数1</t>
  </si>
  <si>
    <t>区分3　差異台数2</t>
  </si>
  <si>
    <t>区分3　差異台数3</t>
  </si>
  <si>
    <t>区分3　差異台数4</t>
  </si>
  <si>
    <t>区分3　差異台数5</t>
  </si>
  <si>
    <t>区分3　差異台数6</t>
  </si>
  <si>
    <t>区分3　差異台数7</t>
  </si>
  <si>
    <t>区分3　差異台数8</t>
  </si>
  <si>
    <t>区分3　差異台数9</t>
  </si>
  <si>
    <t>区分3　差異台数10</t>
  </si>
  <si>
    <t>区分3　差異台数11</t>
  </si>
  <si>
    <t>R4補正　配送合理化で追加（ここで計算して様式13に反映）</t>
    <rPh sb="2" eb="4">
      <t>ホセイ</t>
    </rPh>
    <rPh sb="5" eb="7">
      <t>ハイソウ</t>
    </rPh>
    <rPh sb="7" eb="10">
      <t>ゴウリカ</t>
    </rPh>
    <rPh sb="11" eb="13">
      <t>ツイカ</t>
    </rPh>
    <rPh sb="17" eb="19">
      <t>ケイサン</t>
    </rPh>
    <rPh sb="21" eb="23">
      <t>ヨウシキ</t>
    </rPh>
    <rPh sb="26" eb="28">
      <t>ハンエイ</t>
    </rPh>
    <phoneticPr fontId="2"/>
  </si>
  <si>
    <t>R4補正　配送合理化で追加（ここで計算して様式14に反映）</t>
    <rPh sb="2" eb="4">
      <t>ホセイ</t>
    </rPh>
    <rPh sb="5" eb="7">
      <t>ハイソウ</t>
    </rPh>
    <rPh sb="7" eb="10">
      <t>ゴウリカ</t>
    </rPh>
    <rPh sb="11" eb="13">
      <t>ツイカ</t>
    </rPh>
    <rPh sb="17" eb="19">
      <t>ケイサン</t>
    </rPh>
    <rPh sb="21" eb="23">
      <t>ヨウシキ</t>
    </rPh>
    <rPh sb="26" eb="28">
      <t>ハンエイ</t>
    </rPh>
    <phoneticPr fontId="2"/>
  </si>
  <si>
    <t>R5補正　配送合理化で追加</t>
    <rPh sb="2" eb="4">
      <t>ホセイ</t>
    </rPh>
    <rPh sb="5" eb="7">
      <t>ハイソウ</t>
    </rPh>
    <rPh sb="7" eb="10">
      <t>ゴウリカ</t>
    </rPh>
    <rPh sb="11" eb="13">
      <t>ツイカ</t>
    </rPh>
    <phoneticPr fontId="2"/>
  </si>
  <si>
    <t>区分１　計画変更申請日</t>
    <phoneticPr fontId="2"/>
  </si>
  <si>
    <t>区分2　計画変更申請日</t>
    <phoneticPr fontId="2"/>
  </si>
  <si>
    <t>区分3　計画変更申請日</t>
    <phoneticPr fontId="2"/>
  </si>
  <si>
    <t>今回導入したい車両</t>
    <rPh sb="0" eb="2">
      <t>コンカイ</t>
    </rPh>
    <rPh sb="2" eb="4">
      <t>ドウニュウ</t>
    </rPh>
    <rPh sb="7" eb="9">
      <t>シャリョウ</t>
    </rPh>
    <phoneticPr fontId="2"/>
  </si>
  <si>
    <t>今回導入したい台数</t>
    <rPh sb="0" eb="2">
      <t>コンカイ</t>
    </rPh>
    <rPh sb="2" eb="4">
      <t>ドウニュウ</t>
    </rPh>
    <rPh sb="7" eb="9">
      <t>ダイスウ</t>
    </rPh>
    <phoneticPr fontId="2"/>
  </si>
  <si>
    <t>導入事業所名</t>
    <rPh sb="0" eb="2">
      <t>ドウニュウ</t>
    </rPh>
    <rPh sb="2" eb="5">
      <t>ジギョウショ</t>
    </rPh>
    <rPh sb="5" eb="6">
      <t>メイ</t>
    </rPh>
    <phoneticPr fontId="2"/>
  </si>
  <si>
    <t>受託件数</t>
    <rPh sb="0" eb="4">
      <t>ジュタクケンスウ</t>
    </rPh>
    <phoneticPr fontId="2"/>
  </si>
  <si>
    <t>新規か入替の別</t>
    <phoneticPr fontId="2"/>
  </si>
  <si>
    <t>種別番号</t>
    <rPh sb="0" eb="2">
      <t>シュベツ</t>
    </rPh>
    <rPh sb="2" eb="4">
      <t>バンゴウ</t>
    </rPh>
    <phoneticPr fontId="2"/>
  </si>
  <si>
    <t>R4補正　配送合理化で追加（ここで計算して様式に反映）</t>
    <rPh sb="2" eb="4">
      <t>ホセイ</t>
    </rPh>
    <rPh sb="5" eb="7">
      <t>ハイソウ</t>
    </rPh>
    <rPh sb="7" eb="10">
      <t>ゴウリカ</t>
    </rPh>
    <rPh sb="11" eb="13">
      <t>ツイカ</t>
    </rPh>
    <rPh sb="17" eb="19">
      <t>ケイサン</t>
    </rPh>
    <rPh sb="21" eb="23">
      <t>ヨウシキ</t>
    </rPh>
    <rPh sb="24" eb="26">
      <t>ハンエイ</t>
    </rPh>
    <phoneticPr fontId="2"/>
  </si>
  <si>
    <t>年間充填数量（充填機）</t>
    <rPh sb="0" eb="2">
      <t>ネンカン</t>
    </rPh>
    <rPh sb="2" eb="4">
      <t>ジュウテン</t>
    </rPh>
    <rPh sb="4" eb="6">
      <t>スウリョウ</t>
    </rPh>
    <phoneticPr fontId="2"/>
  </si>
  <si>
    <t>顧客件数</t>
  </si>
  <si>
    <t>区分１</t>
  </si>
  <si>
    <t>導入済の集中監視件数</t>
  </si>
  <si>
    <t>申請した新規導入件数</t>
  </si>
  <si>
    <t>通信端末</t>
  </si>
  <si>
    <t>ガスメーター</t>
  </si>
  <si>
    <t>導入するシステムの内容</t>
  </si>
  <si>
    <t>台</t>
  </si>
  <si>
    <t>充填機</t>
  </si>
  <si>
    <t>回転テーブル</t>
  </si>
  <si>
    <t>機器操作部</t>
  </si>
  <si>
    <t>バーコードリーダー</t>
  </si>
  <si>
    <t>チェーンコンベア</t>
  </si>
  <si>
    <t>防爆モーター</t>
  </si>
  <si>
    <t>バーローラー</t>
  </si>
  <si>
    <t>充填システム</t>
  </si>
  <si>
    <t xml:space="preserve"> 2)</t>
  </si>
  <si>
    <t>配送車両を導入したい場合</t>
  </si>
  <si>
    <t>①今回、補助事業で導入したい車両・台数</t>
  </si>
  <si>
    <t>②導入する事業所名</t>
  </si>
  <si>
    <t>　受託件数</t>
  </si>
  <si>
    <t>件</t>
  </si>
  <si>
    <t>種別</t>
  </si>
  <si>
    <t>⑤今回、設置し稼働した新規導入件数</t>
    <rPh sb="1" eb="3">
      <t>コンカイ</t>
    </rPh>
    <rPh sb="4" eb="6">
      <t>セッチ</t>
    </rPh>
    <rPh sb="7" eb="9">
      <t>カドウ</t>
    </rPh>
    <rPh sb="11" eb="15">
      <t>シンキ</t>
    </rPh>
    <phoneticPr fontId="4"/>
  </si>
  <si>
    <t>⑥導入したシステムの内容</t>
    <rPh sb="1" eb="3">
      <t>ドウニュウ</t>
    </rPh>
    <rPh sb="10" eb="12">
      <t>ナイヨウ</t>
    </rPh>
    <phoneticPr fontId="2"/>
  </si>
  <si>
    <t>区分１　交付申請書で計画した導入システムの名称</t>
    <rPh sb="21" eb="23">
      <t>メイショウ</t>
    </rPh>
    <phoneticPr fontId="2"/>
  </si>
  <si>
    <t>区分１　変更した新規導入システムの名称</t>
    <rPh sb="0" eb="2">
      <t>ドウニュウ</t>
    </rPh>
    <rPh sb="2" eb="4">
      <t>ケンスウ</t>
    </rPh>
    <rPh sb="5" eb="9">
      <t>シュウチュウ</t>
    </rPh>
    <rPh sb="17" eb="19">
      <t>メイショウ</t>
    </rPh>
    <phoneticPr fontId="2"/>
  </si>
  <si>
    <t>区分2　今回導入した車両</t>
    <rPh sb="4" eb="6">
      <t>コンカイ</t>
    </rPh>
    <rPh sb="6" eb="8">
      <t>ドウニュウ</t>
    </rPh>
    <rPh sb="10" eb="12">
      <t>シャリョウ</t>
    </rPh>
    <phoneticPr fontId="2"/>
  </si>
  <si>
    <t>区分2　今回導入した台数</t>
    <rPh sb="4" eb="6">
      <t>コンカイ</t>
    </rPh>
    <rPh sb="6" eb="8">
      <t>ドウニュウ</t>
    </rPh>
    <rPh sb="10" eb="12">
      <t>ダイスウ</t>
    </rPh>
    <phoneticPr fontId="2"/>
  </si>
  <si>
    <t>変　種別番号（充填機）</t>
  </si>
  <si>
    <t>変　顧客件数（スマートメータ―等）</t>
  </si>
  <si>
    <t>変　導入済の件数（スマートメータ―等）</t>
  </si>
  <si>
    <t>変　現行導入率（スマートメータ―等）</t>
  </si>
  <si>
    <t>変　補助事業での新規導入件数（通信端末）</t>
  </si>
  <si>
    <t>変　補助事業での新規導入件数（ガスメーター）</t>
  </si>
  <si>
    <t>変　新規導入件数判定（通信端末）</t>
  </si>
  <si>
    <t>変　新規導入件数判定（ガスメーター）</t>
  </si>
  <si>
    <t>変　新規導入したいシステムの番号（スマートメータ―等）</t>
  </si>
  <si>
    <t>変　新規導入したいシステムの名称（スマートメータ―等）</t>
  </si>
  <si>
    <t>変　導入予定台数（バルクローリー）</t>
  </si>
  <si>
    <t>変　導入事業所名（バルクローリー）</t>
  </si>
  <si>
    <t>変　導入事業所所在地（バルクローリー）</t>
  </si>
  <si>
    <t>変　新規か入替の番号（バルクローリー）</t>
  </si>
  <si>
    <t>変　新規か入替の別（バルクローリー）</t>
  </si>
  <si>
    <t>変　種別番号（バルクローリー）</t>
  </si>
  <si>
    <t>変　種別名称（バルクローリー）</t>
  </si>
  <si>
    <t>変　受託件数（バルクローリー）</t>
  </si>
  <si>
    <t>変　導入予定台数（容器配送車）</t>
  </si>
  <si>
    <t>変　導入事業所名（容器配送車）</t>
  </si>
  <si>
    <t>変　導入事業所所在地（容器配送車）</t>
  </si>
  <si>
    <t>変　新規か入替の番号（容器配送車）</t>
  </si>
  <si>
    <t>変　新規か入替の別（容器配送車）</t>
  </si>
  <si>
    <t>変　種別番号（容器配送車）</t>
  </si>
  <si>
    <t>変　種別名称（容器配送車）</t>
  </si>
  <si>
    <t>変　受託件数（容器配送車）</t>
  </si>
  <si>
    <t>変　今回導入したい車両</t>
  </si>
  <si>
    <t>変　今回導入したい台数</t>
  </si>
  <si>
    <t>変　導入事業所名</t>
  </si>
  <si>
    <t>変　受託件数</t>
  </si>
  <si>
    <t>変　新規か入替の別</t>
  </si>
  <si>
    <t>変　種別番号</t>
  </si>
  <si>
    <t>変　導入予定台数（充填機）</t>
  </si>
  <si>
    <t>変　導入事業所名（充填機）</t>
  </si>
  <si>
    <t>変　導入事業所所在地（充填機）</t>
  </si>
  <si>
    <t>変　年間充填数量（充填機）</t>
  </si>
  <si>
    <t>変　現在のメーカー名（充填機）</t>
  </si>
  <si>
    <t>変　設置年月日（充填機）</t>
  </si>
  <si>
    <t>変　導入予定機器台数（充填機）</t>
  </si>
  <si>
    <t>変　導入予定機器台数（回転テーブル）</t>
  </si>
  <si>
    <t>変　導入予定機器台数（機器操作部）</t>
  </si>
  <si>
    <t>変　導入予定機器台数（バーコードリーダー）</t>
  </si>
  <si>
    <t>変　導入予定機器台数（チェーンコンベア）</t>
  </si>
  <si>
    <t>変　導入予定機器台数（防爆モーター）</t>
  </si>
  <si>
    <t>変　導入予定機器台数（バーローラー）</t>
  </si>
  <si>
    <t>変　導入予定機器台数（充填システム）</t>
  </si>
  <si>
    <t>変　導入予定機器台数（手入力①）</t>
  </si>
  <si>
    <t>変　導入予定機器台数（手入力②）</t>
  </si>
  <si>
    <t>変　導入予定機器台数（手入力③）</t>
  </si>
  <si>
    <t>変　導入予定機器設備（手入力①）</t>
  </si>
  <si>
    <t>変　導入予定機器設備（手入力②）</t>
  </si>
  <si>
    <t>変　導入予定機器設備（手入力③）</t>
  </si>
  <si>
    <t>変　種別名称（充填機）</t>
    <phoneticPr fontId="2"/>
  </si>
  <si>
    <t>３．履行補助者（履行補助者（手続きを補助する者）を選任することを推奨します）</t>
    <rPh sb="2" eb="4">
      <t>リコウ</t>
    </rPh>
    <rPh sb="4" eb="7">
      <t>ホジョシャ</t>
    </rPh>
    <rPh sb="8" eb="10">
      <t>リコウ</t>
    </rPh>
    <rPh sb="10" eb="13">
      <t>ホジョシャ</t>
    </rPh>
    <rPh sb="14" eb="16">
      <t>テツヅ</t>
    </rPh>
    <rPh sb="18" eb="20">
      <t>ホジョ</t>
    </rPh>
    <rPh sb="22" eb="23">
      <t>モノ</t>
    </rPh>
    <rPh sb="25" eb="27">
      <t>センニン</t>
    </rPh>
    <rPh sb="32" eb="34">
      <t>スイショウ</t>
    </rPh>
    <phoneticPr fontId="2"/>
  </si>
  <si>
    <t>区分2　差異台数（バルクローリー）</t>
    <rPh sb="0" eb="2">
      <t>ケンスウ</t>
    </rPh>
    <rPh sb="6" eb="8">
      <t>ダイスウ</t>
    </rPh>
    <phoneticPr fontId="2"/>
  </si>
  <si>
    <t>区分2　差異台数（容器配送車）</t>
    <rPh sb="0" eb="2">
      <t>ケンスウ</t>
    </rPh>
    <rPh sb="6" eb="8">
      <t>ダイスウ</t>
    </rPh>
    <rPh sb="9" eb="11">
      <t>ヨウキ</t>
    </rPh>
    <rPh sb="11" eb="13">
      <t>ハイソウ</t>
    </rPh>
    <rPh sb="13" eb="14">
      <t>シャ</t>
    </rPh>
    <phoneticPr fontId="2"/>
  </si>
  <si>
    <t>2023/4/17に訂正</t>
    <rPh sb="10" eb="12">
      <t>テイセイ</t>
    </rPh>
    <phoneticPr fontId="2"/>
  </si>
  <si>
    <t>配送合理化補助金Excelファイル　補助金申請　目次</t>
    <rPh sb="0" eb="5">
      <t>ハイソウゴウリカ</t>
    </rPh>
    <rPh sb="5" eb="7">
      <t>ホジョ</t>
    </rPh>
    <rPh sb="7" eb="8">
      <t>キn</t>
    </rPh>
    <rPh sb="8" eb="10">
      <t>シンセイ</t>
    </rPh>
    <phoneticPr fontId="2"/>
  </si>
  <si>
    <t>「配送合理化補助金Excelファイル」は、交付申請から実績報告まで使用しますので、シートのカスタマイズは勿論のこと、シート名の変更も絶対に行わないでください。また、交付申請、変更等承認申請、変更等届出、実績報告等に際しては、必ずPDFとともに「配送合理化補助金Excelファイル」もExcelのままご提出ください。</t>
    <phoneticPr fontId="2"/>
  </si>
  <si>
    <t>田中　惠次</t>
    <phoneticPr fontId="2"/>
  </si>
  <si>
    <t>住所（市区町村以下）</t>
    <rPh sb="0" eb="2">
      <t>ジュウセィオ</t>
    </rPh>
    <rPh sb="3" eb="7">
      <t>シクチョウソン</t>
    </rPh>
    <rPh sb="7" eb="9">
      <t xml:space="preserve">イカ </t>
    </rPh>
    <phoneticPr fontId="2"/>
  </si>
  <si>
    <t>住所（市区町村以下）</t>
    <rPh sb="0" eb="2">
      <t>j</t>
    </rPh>
    <rPh sb="3" eb="7">
      <t>シクチョウソン</t>
    </rPh>
    <rPh sb="7" eb="9">
      <t>イカ</t>
    </rPh>
    <phoneticPr fontId="4"/>
  </si>
  <si>
    <t>項目マップ以外は（市区町村以下）になっているがKintoneの修正をしていないので項目マップはこのままにしています。構造改善のようにR6で変更するか検討中。</t>
    <rPh sb="0" eb="2">
      <t>コウモク</t>
    </rPh>
    <rPh sb="5" eb="7">
      <t>イガイ</t>
    </rPh>
    <rPh sb="9" eb="13">
      <t>シクチョウソン</t>
    </rPh>
    <rPh sb="13" eb="15">
      <t>イカ</t>
    </rPh>
    <rPh sb="31" eb="33">
      <t>シュウセイ</t>
    </rPh>
    <rPh sb="41" eb="43">
      <t>コウモク</t>
    </rPh>
    <rPh sb="58" eb="62">
      <t>コウゾウカイゼン</t>
    </rPh>
    <rPh sb="69" eb="71">
      <t>ヘンコウ</t>
    </rPh>
    <rPh sb="74" eb="77">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</si>
</sst>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Red]\-#,##0\ "/>
    <numFmt numFmtId="177" formatCode="[$-411]ggge&quot;年&quot;m&quot;月&quot;d&quot;日&quot;;@"/>
    <numFmt numFmtId="178" formatCode="0.000%"/>
    <numFmt numFmtId="179" formatCode="0.0%"/>
    <numFmt numFmtId="180" formatCode="0_ "/>
    <numFmt numFmtId="181" formatCode="0.0000_ "/>
    <numFmt numFmtId="182" formatCode="#,##0_ "/>
    <numFmt numFmtId="183" formatCode="#,###&quot;件&quot;"/>
    <numFmt numFmtId="184" formatCode="0.000_);[Red]\(0.000\)"/>
    <numFmt numFmtId="185" formatCode="0.000_ "/>
    <numFmt numFmtId="186" formatCode="0.0_ "/>
    <numFmt numFmtId="187" formatCode="#0.00&quot;%&quot;"/>
    <numFmt numFmtId="188" formatCode="#0.000&quot;%&quot;"/>
    <numFmt numFmtId="189" formatCode="#,##0.000_ ;[Red]\-#,##0.000\ "/>
    <numFmt numFmtId="190" formatCode="0.000"/>
    <numFmt numFmtId="191" formatCode="#,##0.000_ "/>
    <numFmt numFmtId="192" formatCode="[$-F800]dddd\,\ mmmm\ dd\,\ yyyy"/>
    <numFmt numFmtId="193" formatCode="0_);[Red]\(0\)"/>
  </numFmts>
  <fonts count="86" x14ac:knownFonts="1">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Meiryo UI"/>
      <family val="2"/>
      <charset val="128"/>
    </font>
    <font>
      <b/>
      <sz val="12"/>
      <color theme="1"/>
      <name val="游ゴシック"/>
      <family val="2"/>
      <charset val="128"/>
      <scheme val="minor"/>
    </font>
    <font>
      <sz val="10"/>
      <color theme="1"/>
      <name val="ＭＳ Ｐゴシック"/>
      <family val="2"/>
      <charset val="128"/>
    </font>
    <font>
      <sz val="8"/>
      <color theme="1"/>
      <name val="ＭＳ Ｐゴシック"/>
      <family val="2"/>
      <charset val="128"/>
    </font>
    <font>
      <sz val="11"/>
      <color theme="1"/>
      <name val="ＭＳ Ｐゴシック"/>
      <family val="2"/>
      <charset val="128"/>
    </font>
    <font>
      <sz val="11"/>
      <color theme="1"/>
      <name val="Meiryo UI"/>
      <family val="2"/>
      <charset val="128"/>
    </font>
    <font>
      <b/>
      <sz val="12"/>
      <color theme="1"/>
      <name val="Meiryo UI"/>
      <family val="2"/>
      <charset val="128"/>
    </font>
    <font>
      <b/>
      <sz val="12"/>
      <color theme="0"/>
      <name val="Meiryo UI"/>
      <family val="2"/>
      <charset val="128"/>
    </font>
    <font>
      <sz val="12"/>
      <color theme="1"/>
      <name val="Meiryo UI"/>
      <family val="2"/>
      <charset val="128"/>
    </font>
    <font>
      <sz val="10"/>
      <color rgb="FF0070C0"/>
      <name val="Meiryo UI"/>
      <family val="2"/>
      <charset val="128"/>
    </font>
    <font>
      <sz val="10"/>
      <color rgb="FFFF0000"/>
      <name val="Meiryo UI"/>
      <family val="2"/>
      <charset val="128"/>
    </font>
    <font>
      <b/>
      <sz val="10"/>
      <color theme="1"/>
      <name val="Meiryo UI"/>
      <family val="2"/>
      <charset val="128"/>
    </font>
    <font>
      <sz val="12"/>
      <color theme="1"/>
      <name val="ＭＳ Ｐゴシック"/>
      <family val="2"/>
      <charset val="128"/>
    </font>
    <font>
      <sz val="12"/>
      <color theme="1"/>
      <name val="ＭＳ Ｐゴシック"/>
      <family val="3"/>
      <charset val="128"/>
    </font>
    <font>
      <sz val="9"/>
      <color theme="1"/>
      <name val="游ゴシック"/>
      <family val="2"/>
      <charset val="128"/>
      <scheme val="minor"/>
    </font>
    <font>
      <b/>
      <sz val="9"/>
      <color theme="1"/>
      <name val="Meiryo UI"/>
      <family val="2"/>
      <charset val="128"/>
    </font>
    <font>
      <sz val="10"/>
      <name val="Meiryo UI"/>
      <family val="2"/>
      <charset val="128"/>
    </font>
    <font>
      <sz val="12"/>
      <name val="Meiryo UI"/>
      <family val="2"/>
      <charset val="128"/>
    </font>
    <font>
      <b/>
      <sz val="12"/>
      <color theme="0"/>
      <name val="ＭＳ Ｐゴシック"/>
      <family val="2"/>
      <charset val="128"/>
    </font>
    <font>
      <sz val="12"/>
      <color theme="0"/>
      <name val="ＭＳ Ｐゴシック"/>
      <family val="2"/>
      <charset val="128"/>
    </font>
    <font>
      <b/>
      <sz val="10"/>
      <color rgb="FF000000"/>
      <name val="ＭＳ Ｐゴシック"/>
      <family val="2"/>
      <charset val="128"/>
    </font>
    <font>
      <b/>
      <sz val="12"/>
      <color rgb="FF000000"/>
      <name val="Arial"/>
      <family val="2"/>
    </font>
    <font>
      <b/>
      <sz val="10"/>
      <name val="Meiryo UI"/>
      <family val="2"/>
      <charset val="128"/>
    </font>
    <font>
      <sz val="12"/>
      <color theme="0"/>
      <name val="Meiryo UI"/>
      <family val="2"/>
      <charset val="128"/>
    </font>
    <font>
      <sz val="10"/>
      <name val="ＭＳ Ｐゴシック"/>
      <family val="2"/>
      <charset val="128"/>
    </font>
    <font>
      <b/>
      <sz val="10"/>
      <color theme="0"/>
      <name val="ＭＳ Ｐゴシック"/>
      <family val="2"/>
      <charset val="128"/>
    </font>
    <font>
      <sz val="10"/>
      <color theme="0"/>
      <name val="ＭＳ Ｐゴシック"/>
      <family val="2"/>
      <charset val="128"/>
    </font>
    <font>
      <sz val="10"/>
      <color theme="1"/>
      <name val="Times New Roman"/>
      <family val="1"/>
    </font>
    <font>
      <sz val="9"/>
      <color theme="1"/>
      <name val="ＭＳ Ｐゴシック"/>
      <family val="2"/>
      <charset val="128"/>
    </font>
    <font>
      <sz val="8"/>
      <color theme="1"/>
      <name val="ＭＳ Ｐゴシック"/>
      <family val="3"/>
      <charset val="128"/>
    </font>
    <font>
      <sz val="10"/>
      <color theme="1"/>
      <name val="ＭＳ Ｐゴシック"/>
      <family val="3"/>
      <charset val="128"/>
    </font>
    <font>
      <b/>
      <sz val="12"/>
      <color theme="1"/>
      <name val="ＭＳ Ｐゴシック"/>
      <family val="3"/>
      <charset val="128"/>
    </font>
    <font>
      <sz val="10"/>
      <color theme="1"/>
      <name val="ＭＳ Ｐ明朝"/>
      <family val="1"/>
      <charset val="128"/>
    </font>
    <font>
      <sz val="9"/>
      <color theme="1"/>
      <name val="ＭＳ Ｐゴシック"/>
      <family val="3"/>
      <charset val="128"/>
    </font>
    <font>
      <b/>
      <sz val="10"/>
      <color rgb="FF0070C0"/>
      <name val="ＭＳ Ｐゴシック"/>
      <family val="3"/>
      <charset val="128"/>
    </font>
    <font>
      <sz val="10"/>
      <color rgb="FFFF0000"/>
      <name val="ＭＳ Ｐゴシック"/>
      <family val="3"/>
      <charset val="128"/>
    </font>
    <font>
      <u/>
      <sz val="12"/>
      <color theme="10"/>
      <name val="游ゴシック"/>
      <family val="2"/>
      <charset val="128"/>
      <scheme val="minor"/>
    </font>
    <font>
      <b/>
      <u/>
      <sz val="12"/>
      <color theme="10"/>
      <name val="Meiryo UI"/>
      <family val="2"/>
      <charset val="128"/>
    </font>
    <font>
      <u/>
      <sz val="10"/>
      <color theme="10"/>
      <name val="Meiryo UI"/>
      <family val="2"/>
      <charset val="128"/>
    </font>
    <font>
      <sz val="12"/>
      <color rgb="FF002060"/>
      <name val="Meiryo UI"/>
      <family val="2"/>
      <charset val="128"/>
    </font>
    <font>
      <b/>
      <sz val="14"/>
      <color theme="0"/>
      <name val="Meiryo UI"/>
      <family val="2"/>
      <charset val="128"/>
    </font>
    <font>
      <b/>
      <sz val="10"/>
      <color theme="1" tint="0.249977111117893"/>
      <name val="Meiryo UI"/>
      <family val="2"/>
      <charset val="128"/>
    </font>
    <font>
      <sz val="10"/>
      <color theme="1" tint="0.249977111117893"/>
      <name val="Meiryo UI"/>
      <family val="2"/>
      <charset val="128"/>
    </font>
    <font>
      <sz val="8"/>
      <color theme="1"/>
      <name val="游ゴシック"/>
      <family val="2"/>
      <charset val="128"/>
      <scheme val="minor"/>
    </font>
    <font>
      <b/>
      <u/>
      <sz val="12"/>
      <color theme="10"/>
      <name val="游ゴシック"/>
      <family val="3"/>
      <charset val="128"/>
      <scheme val="minor"/>
    </font>
    <font>
      <sz val="12"/>
      <color rgb="FFFF0000"/>
      <name val="Meiryo UI"/>
      <family val="2"/>
      <charset val="128"/>
    </font>
    <font>
      <sz val="12"/>
      <color rgb="FF000000"/>
      <name val="Meiryo UI"/>
      <family val="2"/>
      <charset val="128"/>
    </font>
    <font>
      <sz val="10"/>
      <color theme="1"/>
      <name val="游ゴシック"/>
      <family val="2"/>
      <charset val="128"/>
      <scheme val="minor"/>
    </font>
    <font>
      <b/>
      <u/>
      <sz val="10"/>
      <color theme="10"/>
      <name val="Meiryo UI"/>
      <family val="2"/>
      <charset val="128"/>
    </font>
    <font>
      <b/>
      <sz val="10"/>
      <color rgb="FFFF0000"/>
      <name val="Meiryo UI"/>
      <family val="2"/>
      <charset val="128"/>
    </font>
    <font>
      <b/>
      <sz val="10"/>
      <color rgb="FFFF0000"/>
      <name val="Meiryo UI"/>
      <family val="3"/>
      <charset val="128"/>
    </font>
    <font>
      <sz val="9"/>
      <color theme="1"/>
      <name val="Meiryo UI"/>
      <family val="2"/>
      <charset val="128"/>
    </font>
    <font>
      <sz val="9"/>
      <color theme="1"/>
      <name val="Meiryo UI"/>
      <family val="3"/>
      <charset val="128"/>
    </font>
    <font>
      <sz val="10"/>
      <name val="Meiryo UI"/>
      <family val="3"/>
      <charset val="128"/>
    </font>
    <font>
      <sz val="10"/>
      <color rgb="FFFF0000"/>
      <name val="Meiryo UI"/>
      <family val="3"/>
      <charset val="128"/>
    </font>
    <font>
      <b/>
      <sz val="10"/>
      <color rgb="FF0070C0"/>
      <name val="Meiryo UI"/>
      <family val="2"/>
      <charset val="128"/>
    </font>
    <font>
      <b/>
      <sz val="10"/>
      <color rgb="FF0070C0"/>
      <name val="Meiryo UI"/>
      <family val="3"/>
      <charset val="128"/>
    </font>
    <font>
      <sz val="9"/>
      <name val="ＭＳ Ｐゴシック"/>
      <family val="2"/>
      <charset val="128"/>
    </font>
    <font>
      <sz val="9"/>
      <name val="ＭＳ Ｐゴシック"/>
      <family val="3"/>
      <charset val="128"/>
    </font>
    <font>
      <b/>
      <sz val="11"/>
      <color rgb="FFFF0000"/>
      <name val="Meiryo UI"/>
      <family val="2"/>
      <charset val="128"/>
    </font>
    <font>
      <b/>
      <sz val="11"/>
      <color rgb="FFFF0000"/>
      <name val="游ゴシック"/>
      <family val="2"/>
      <charset val="128"/>
      <scheme val="minor"/>
    </font>
    <font>
      <sz val="10"/>
      <color theme="1"/>
      <name val="Meiryo UI"/>
      <family val="3"/>
      <charset val="128"/>
    </font>
    <font>
      <sz val="10"/>
      <color theme="0" tint="-4.9989318521683403E-2"/>
      <name val="Meiryo UI"/>
      <family val="2"/>
      <charset val="128"/>
    </font>
    <font>
      <b/>
      <sz val="10"/>
      <color theme="8" tint="-0.249977111117893"/>
      <name val="Meiryo UI"/>
      <family val="3"/>
      <charset val="128"/>
    </font>
    <font>
      <b/>
      <sz val="9"/>
      <color theme="1"/>
      <name val="Meiryo UI"/>
      <family val="3"/>
      <charset val="128"/>
    </font>
    <font>
      <b/>
      <sz val="10"/>
      <color theme="1"/>
      <name val="Meiryo UI"/>
      <family val="3"/>
      <charset val="128"/>
    </font>
    <font>
      <b/>
      <sz val="11"/>
      <color theme="1"/>
      <name val="Meiryo UI"/>
      <family val="3"/>
      <charset val="128"/>
    </font>
    <font>
      <sz val="12"/>
      <color rgb="FFFF0000"/>
      <name val="Meiryo UI"/>
      <family val="3"/>
      <charset val="128"/>
    </font>
    <font>
      <sz val="10"/>
      <color theme="1"/>
      <name val="BIZ UDゴシック"/>
      <family val="3"/>
      <charset val="128"/>
    </font>
    <font>
      <sz val="10"/>
      <color rgb="FFFF0000"/>
      <name val="BIZ UDゴシック"/>
      <family val="3"/>
      <charset val="128"/>
    </font>
    <font>
      <b/>
      <sz val="12"/>
      <color theme="1"/>
      <name val="Meiryo UI"/>
      <family val="3"/>
      <charset val="128"/>
    </font>
    <font>
      <sz val="11"/>
      <color theme="1"/>
      <name val="Meiryo UI"/>
      <family val="3"/>
      <charset val="128"/>
    </font>
    <font>
      <sz val="12"/>
      <color rgb="FF7030A0"/>
      <name val="Meiryo UI"/>
      <family val="2"/>
      <charset val="128"/>
    </font>
    <font>
      <sz val="12"/>
      <color rgb="FF7030A0"/>
      <name val="Meiryo UI"/>
      <family val="3"/>
      <charset val="128"/>
    </font>
    <font>
      <sz val="12"/>
      <color theme="1"/>
      <name val="Meiryo UI"/>
      <family val="3"/>
      <charset val="128"/>
    </font>
    <font>
      <b/>
      <sz val="10"/>
      <color theme="1"/>
      <name val="ＭＳ Ｐゴシック"/>
      <family val="3"/>
      <charset val="128"/>
    </font>
    <font>
      <sz val="10"/>
      <color rgb="FF000000"/>
      <name val="ＭＳ Ｐゴシック"/>
      <family val="3"/>
      <charset val="128"/>
    </font>
    <font>
      <sz val="6"/>
      <name val="游ゴシック"/>
      <family val="2"/>
      <charset val="128"/>
    </font>
    <font>
      <sz val="11"/>
      <color theme="1"/>
      <name val="ＭＳ Ｐゴシック"/>
      <family val="3"/>
      <charset val="128"/>
    </font>
    <font>
      <sz val="12"/>
      <name val="Meiryo UI"/>
      <family val="3"/>
      <charset val="128"/>
    </font>
    <font>
      <b/>
      <sz val="10"/>
      <name val="ＭＳ Ｐゴシック"/>
      <family val="3"/>
      <charset val="128"/>
    </font>
    <font>
      <sz val="10"/>
      <name val="ＭＳ Ｐゴシック"/>
      <family val="3"/>
      <charset val="128"/>
    </font>
    <font>
      <sz val="11"/>
      <color rgb="FF000000"/>
      <name val="ＭＳ Ｐゴシック"/>
      <family val="3"/>
      <charset val="128"/>
    </font>
  </fonts>
  <fills count="2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9" tint="-0.499984740745262"/>
        <bgColor indexed="64"/>
      </patternFill>
    </fill>
    <fill>
      <patternFill patternType="solid">
        <fgColor theme="9" tint="-0.24994659260841701"/>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40FF"/>
        <bgColor indexed="64"/>
      </patternFill>
    </fill>
  </fills>
  <borders count="547">
    <border>
      <left/>
      <right/>
      <top/>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medium">
        <color theme="1" tint="0.34998626667073579"/>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medium">
        <color theme="1" tint="0.34998626667073579"/>
      </top>
      <bottom/>
      <diagonal/>
    </border>
    <border>
      <left/>
      <right/>
      <top/>
      <bottom style="medium">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right/>
      <top style="thin">
        <color theme="0" tint="-0.499984740745262"/>
      </top>
      <bottom/>
      <diagonal/>
    </border>
    <border>
      <left/>
      <right/>
      <top style="medium">
        <color theme="1" tint="0.34998626667073579"/>
      </top>
      <bottom style="thin">
        <color theme="0" tint="-0.499984740745262"/>
      </bottom>
      <diagonal/>
    </border>
    <border>
      <left/>
      <right style="medium">
        <color theme="1" tint="0.34998626667073579"/>
      </right>
      <top style="medium">
        <color theme="1" tint="0.34998626667073579"/>
      </top>
      <bottom style="thin">
        <color theme="0" tint="-0.499984740745262"/>
      </bottom>
      <diagonal/>
    </border>
    <border>
      <left style="thin">
        <color theme="0" tint="-0.499984740745262"/>
      </left>
      <right/>
      <top style="thin">
        <color theme="0" tint="-0.499984740745262"/>
      </top>
      <bottom/>
      <diagonal/>
    </border>
    <border>
      <left/>
      <right style="medium">
        <color theme="1" tint="0.34998626667073579"/>
      </right>
      <top style="thin">
        <color theme="0" tint="-0.499984740745262"/>
      </top>
      <bottom/>
      <diagonal/>
    </border>
    <border>
      <left style="thin">
        <color theme="0" tint="-0.499984740745262"/>
      </left>
      <right/>
      <top/>
      <bottom/>
      <diagonal/>
    </border>
    <border>
      <left style="thin">
        <color theme="0" tint="-0.499984740745262"/>
      </left>
      <right/>
      <top/>
      <bottom style="medium">
        <color theme="1" tint="0.34998626667073579"/>
      </bottom>
      <diagonal/>
    </border>
    <border>
      <left style="thin">
        <color theme="1" tint="0.34998626667073579"/>
      </left>
      <right style="thin">
        <color theme="1" tint="0.34998626667073579"/>
      </right>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bottom/>
      <diagonal/>
    </border>
    <border>
      <left style="thin">
        <color theme="1" tint="0.34998626667073579"/>
      </left>
      <right style="thin">
        <color theme="1" tint="0.34998626667073579"/>
      </right>
      <top style="thin">
        <color theme="1" tint="0.34998626667073579"/>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style="thin">
        <color theme="1" tint="0.34998626667073579"/>
      </top>
      <bottom style="thin">
        <color theme="1" tint="0.34998626667073579"/>
      </bottom>
      <diagonal/>
    </border>
    <border>
      <left style="medium">
        <color rgb="FF0070C0"/>
      </left>
      <right/>
      <top/>
      <bottom style="medium">
        <color rgb="FF0070C0"/>
      </bottom>
      <diagonal/>
    </border>
    <border>
      <left style="thin">
        <color theme="1" tint="0.34998626667073579"/>
      </left>
      <right/>
      <top style="thin">
        <color theme="1" tint="0.34998626667073579"/>
      </top>
      <bottom style="medium">
        <color rgb="FF0070C0"/>
      </bottom>
      <diagonal/>
    </border>
    <border>
      <left/>
      <right/>
      <top style="thin">
        <color theme="1" tint="0.34998626667073579"/>
      </top>
      <bottom style="medium">
        <color rgb="FF0070C0"/>
      </bottom>
      <diagonal/>
    </border>
    <border>
      <left/>
      <right style="thin">
        <color theme="1" tint="0.34998626667073579"/>
      </right>
      <top style="thin">
        <color theme="1" tint="0.34998626667073579"/>
      </top>
      <bottom style="medium">
        <color rgb="FF0070C0"/>
      </bottom>
      <diagonal/>
    </border>
    <border>
      <left style="thin">
        <color theme="1" tint="0.34998626667073579"/>
      </left>
      <right style="thin">
        <color theme="1" tint="0.34998626667073579"/>
      </right>
      <top style="thin">
        <color theme="1" tint="0.34998626667073579"/>
      </top>
      <bottom style="medium">
        <color rgb="FF0070C0"/>
      </bottom>
      <diagonal/>
    </border>
    <border>
      <left/>
      <right style="medium">
        <color rgb="FF0070C0"/>
      </right>
      <top style="thin">
        <color theme="1" tint="0.34998626667073579"/>
      </top>
      <bottom style="medium">
        <color rgb="FF0070C0"/>
      </bottom>
      <diagonal/>
    </border>
    <border>
      <left style="hair">
        <color theme="1" tint="0.34998626667073579"/>
      </left>
      <right/>
      <top style="thin">
        <color theme="1" tint="0.34998626667073579"/>
      </top>
      <bottom style="thin">
        <color theme="1" tint="0.34998626667073579"/>
      </bottom>
      <diagonal/>
    </border>
    <border>
      <left style="hair">
        <color theme="1" tint="0.34998626667073579"/>
      </left>
      <right/>
      <top style="medium">
        <color theme="1" tint="0.34998626667073579"/>
      </top>
      <bottom style="thin">
        <color theme="1" tint="0.34998626667073579"/>
      </bottom>
      <diagonal/>
    </border>
    <border>
      <left/>
      <right/>
      <top style="medium">
        <color rgb="FF0070C0"/>
      </top>
      <bottom style="thin">
        <color theme="1" tint="0.34998626667073579"/>
      </bottom>
      <diagonal/>
    </border>
    <border>
      <left/>
      <right style="medium">
        <color rgb="FF0070C0"/>
      </right>
      <top style="medium">
        <color rgb="FF0070C0"/>
      </top>
      <bottom style="thin">
        <color theme="1" tint="0.34998626667073579"/>
      </bottom>
      <diagonal/>
    </border>
    <border>
      <left style="medium">
        <color rgb="FF0070C0"/>
      </left>
      <right style="thin">
        <color theme="1"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right style="medium">
        <color theme="1" tint="0.34998626667073579"/>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tint="-0.499984740745262"/>
      </left>
      <right/>
      <top/>
      <bottom style="thin">
        <color theme="1" tint="0.34998626667073579"/>
      </bottom>
      <diagonal/>
    </border>
    <border>
      <left style="medium">
        <color theme="1" tint="0.499984740745262"/>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34998626667073579"/>
      </top>
      <bottom style="thin">
        <color theme="1" tint="0.34998626667073579"/>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34998626667073579"/>
      </left>
      <right/>
      <top style="thin">
        <color theme="1" tint="0.34998626667073579"/>
      </top>
      <bottom style="thin">
        <color theme="1" tint="0.34998626667073579"/>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style="thin">
        <color theme="0"/>
      </right>
      <top/>
      <bottom/>
      <diagonal/>
    </border>
    <border>
      <left style="thin">
        <color theme="0"/>
      </left>
      <right style="thin">
        <color theme="0"/>
      </right>
      <top/>
      <bottom/>
      <diagonal/>
    </border>
    <border>
      <left style="thin">
        <color rgb="FF0070C0"/>
      </left>
      <right style="thin">
        <color theme="0"/>
      </right>
      <top style="thin">
        <color rgb="FF0070C0"/>
      </top>
      <bottom/>
      <diagonal/>
    </border>
    <border>
      <left style="thin">
        <color rgb="FF0070C0"/>
      </left>
      <right style="thin">
        <color rgb="FF0070C0"/>
      </right>
      <top/>
      <bottom style="thin">
        <color rgb="FF0070C0"/>
      </bottom>
      <diagonal/>
    </border>
    <border>
      <left/>
      <right style="hair">
        <color theme="0" tint="-0.499984740745262"/>
      </right>
      <top style="thin">
        <color theme="1" tint="0.34998626667073579"/>
      </top>
      <bottom style="hair">
        <color theme="0" tint="-0.499984740745262"/>
      </bottom>
      <diagonal/>
    </border>
    <border>
      <left style="hair">
        <color theme="0" tint="-0.499984740745262"/>
      </left>
      <right style="hair">
        <color theme="0" tint="-0.499984740745262"/>
      </right>
      <top style="thin">
        <color theme="1" tint="0.34998626667073579"/>
      </top>
      <bottom style="hair">
        <color theme="0" tint="-0.499984740745262"/>
      </bottom>
      <diagonal/>
    </border>
    <border>
      <left style="hair">
        <color theme="0" tint="-0.499984740745262"/>
      </left>
      <right/>
      <top style="thin">
        <color theme="1" tint="0.34998626667073579"/>
      </top>
      <bottom style="hair">
        <color theme="0" tint="-0.499984740745262"/>
      </bottom>
      <diagonal/>
    </border>
    <border>
      <left/>
      <right/>
      <top style="thin">
        <color theme="1" tint="0.34998626667073579"/>
      </top>
      <bottom style="hair">
        <color theme="0" tint="-0.499984740745262"/>
      </bottom>
      <diagonal/>
    </border>
    <border>
      <left/>
      <right style="thin">
        <color theme="1" tint="0.34998626667073579"/>
      </right>
      <top style="thin">
        <color theme="1" tint="0.34998626667073579"/>
      </top>
      <bottom style="hair">
        <color theme="0" tint="-0.499984740745262"/>
      </bottom>
      <diagonal/>
    </border>
    <border>
      <left style="thin">
        <color theme="1" tint="0.34998626667073579"/>
      </left>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1" tint="0.34998626667073579"/>
      </right>
      <top style="hair">
        <color theme="0" tint="-0.499984740745262"/>
      </top>
      <bottom/>
      <diagonal/>
    </border>
    <border>
      <left style="thin">
        <color theme="1" tint="0.34998626667073579"/>
      </left>
      <right/>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tint="0.34998626667073579"/>
      </right>
      <top style="hair">
        <color theme="0" tint="-0.499984740745262"/>
      </top>
      <bottom style="hair">
        <color theme="0" tint="-0.499984740745262"/>
      </bottom>
      <diagonal/>
    </border>
    <border>
      <left style="thin">
        <color theme="1" tint="0.34998626667073579"/>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0" tint="-0.499984740745262"/>
      </top>
      <bottom style="thin">
        <color theme="1" tint="0.34998626667073579"/>
      </bottom>
      <diagonal/>
    </border>
    <border>
      <left/>
      <right style="hair">
        <color theme="0" tint="-0.499984740745262"/>
      </right>
      <top style="hair">
        <color theme="0" tint="-0.499984740745262"/>
      </top>
      <bottom style="thin">
        <color theme="1" tint="0.34998626667073579"/>
      </bottom>
      <diagonal/>
    </border>
    <border>
      <left style="hair">
        <color theme="0" tint="-0.499984740745262"/>
      </left>
      <right style="hair">
        <color theme="0" tint="-0.499984740745262"/>
      </right>
      <top style="hair">
        <color theme="0" tint="-0.499984740745262"/>
      </top>
      <bottom style="thin">
        <color theme="1" tint="0.34998626667073579"/>
      </bottom>
      <diagonal/>
    </border>
    <border>
      <left style="hair">
        <color theme="0" tint="-0.499984740745262"/>
      </left>
      <right/>
      <top style="hair">
        <color theme="0" tint="-0.499984740745262"/>
      </top>
      <bottom style="thin">
        <color theme="1" tint="0.34998626667073579"/>
      </bottom>
      <diagonal/>
    </border>
    <border>
      <left/>
      <right/>
      <top style="hair">
        <color theme="0" tint="-0.499984740745262"/>
      </top>
      <bottom style="thin">
        <color theme="1" tint="0.34998626667073579"/>
      </bottom>
      <diagonal/>
    </border>
    <border>
      <left/>
      <right style="thin">
        <color theme="1" tint="0.34998626667073579"/>
      </right>
      <top style="hair">
        <color theme="0" tint="-0.499984740745262"/>
      </top>
      <bottom style="thin">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0" tint="-0.499984740745262"/>
      </right>
      <top/>
      <bottom/>
      <diagonal/>
    </border>
    <border>
      <left/>
      <right style="hair">
        <color theme="0" tint="-0.499984740745262"/>
      </right>
      <top style="thin">
        <color theme="1" tint="0.34998626667073579"/>
      </top>
      <bottom/>
      <diagonal/>
    </border>
    <border>
      <left style="hair">
        <color theme="0" tint="-0.499984740745262"/>
      </left>
      <right/>
      <top style="thin">
        <color theme="1" tint="0.34998626667073579"/>
      </top>
      <bottom/>
      <diagonal/>
    </border>
    <border>
      <left style="hair">
        <color theme="0" tint="-0.499984740745262"/>
      </left>
      <right/>
      <top style="thin">
        <color theme="1" tint="0.34998626667073579"/>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hair">
        <color theme="0" tint="-0.499984740745262"/>
      </left>
      <right style="thin">
        <color theme="1" tint="0.34998626667073579"/>
      </right>
      <top style="thin">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1" tint="0.34998626667073579"/>
      </bottom>
      <diagonal/>
    </border>
    <border>
      <left style="hair">
        <color theme="0" tint="-0.499984740745262"/>
      </left>
      <right style="thin">
        <color theme="1" tint="0.34998626667073579"/>
      </right>
      <top style="thin">
        <color theme="0" tint="-0.499984740745262"/>
      </top>
      <bottom style="thin">
        <color theme="1" tint="0.34998626667073579"/>
      </bottom>
      <diagonal/>
    </border>
    <border>
      <left/>
      <right/>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1" tint="0.34998626667073579"/>
      </top>
      <bottom/>
      <diagonal/>
    </border>
    <border>
      <left style="hair">
        <color theme="0" tint="-0.499984740745262"/>
      </left>
      <right style="hair">
        <color theme="0" tint="-0.499984740745262"/>
      </right>
      <top/>
      <bottom/>
      <diagonal/>
    </border>
    <border>
      <left style="hair">
        <color theme="0" tint="-0.499984740745262"/>
      </left>
      <right style="thin">
        <color theme="1" tint="0.34998626667073579"/>
      </right>
      <top/>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style="hair">
        <color theme="0" tint="-0.499984740745262"/>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hair">
        <color theme="0" tint="-0.499984740745262"/>
      </right>
      <top style="thin">
        <color theme="1" tint="0.34998626667073579"/>
      </top>
      <bottom style="thin">
        <color theme="1" tint="0.34998626667073579"/>
      </bottom>
      <diagonal/>
    </border>
    <border>
      <left style="hair">
        <color theme="0" tint="-0.499984740745262"/>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right style="hair">
        <color theme="0" tint="-0.499984740745262"/>
      </right>
      <top/>
      <bottom style="hair">
        <color theme="1" tint="0.34998626667073579"/>
      </bottom>
      <diagonal/>
    </border>
    <border>
      <left style="hair">
        <color theme="0" tint="-0.499984740745262"/>
      </left>
      <right style="hair">
        <color theme="0" tint="-0.499984740745262"/>
      </right>
      <top/>
      <bottom style="hair">
        <color theme="1" tint="0.34998626667073579"/>
      </bottom>
      <diagonal/>
    </border>
    <border>
      <left style="hair">
        <color indexed="64"/>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0" tint="-0.499984740745262"/>
      </right>
      <top style="hair">
        <color theme="1" tint="0.34998626667073579"/>
      </top>
      <bottom style="hair">
        <color theme="1" tint="0.34998626667073579"/>
      </bottom>
      <diagonal/>
    </border>
    <border>
      <left style="hair">
        <color theme="0" tint="-0.499984740745262"/>
      </left>
      <right style="hair">
        <color theme="0" tint="-0.499984740745262"/>
      </right>
      <top style="hair">
        <color theme="1" tint="0.34998626667073579"/>
      </top>
      <bottom style="hair">
        <color theme="1" tint="0.34998626667073579"/>
      </bottom>
      <diagonal/>
    </border>
    <border>
      <left style="hair">
        <color theme="0" tint="-0.499984740745262"/>
      </left>
      <right/>
      <top style="hair">
        <color theme="1" tint="0.34998626667073579"/>
      </top>
      <bottom style="hair">
        <color theme="1" tint="0.34998626667073579"/>
      </bottom>
      <diagonal/>
    </border>
    <border>
      <left style="hair">
        <color indexed="64"/>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1" tint="0.34998626667073579"/>
      </bottom>
      <diagonal/>
    </border>
    <border>
      <left style="thin">
        <color theme="0" tint="-0.499984740745262"/>
      </left>
      <right style="hair">
        <color theme="0" tint="-0.499984740745262"/>
      </right>
      <top style="thin">
        <color theme="1" tint="0.34998626667073579"/>
      </top>
      <bottom/>
      <diagonal/>
    </border>
    <border>
      <left style="hair">
        <color theme="0" tint="-0.499984740745262"/>
      </left>
      <right style="thin">
        <color theme="1" tint="0.34998626667073579"/>
      </right>
      <top style="hair">
        <color theme="0" tint="-0.499984740745262"/>
      </top>
      <bottom style="thin">
        <color theme="1" tint="0.34998626667073579"/>
      </bottom>
      <diagonal/>
    </border>
    <border>
      <left style="hair">
        <color theme="0" tint="-0.499984740745262"/>
      </left>
      <right style="hair">
        <color theme="0" tint="-0.499984740745262"/>
      </right>
      <top style="thin">
        <color theme="1" tint="0.34998626667073579"/>
      </top>
      <bottom style="thin">
        <color theme="1" tint="0.34998626667073579"/>
      </bottom>
      <diagonal/>
    </border>
    <border>
      <left style="thin">
        <color theme="1" tint="0.34998626667073579"/>
      </left>
      <right style="hair">
        <color theme="0" tint="-0.499984740745262"/>
      </right>
      <top style="thin">
        <color theme="1" tint="0.34998626667073579"/>
      </top>
      <bottom style="hair">
        <color theme="0" tint="-0.499984740745262"/>
      </bottom>
      <diagonal/>
    </border>
    <border>
      <left style="thin">
        <color theme="1" tint="0.34998626667073579"/>
      </left>
      <right style="hair">
        <color theme="0" tint="-0.499984740745262"/>
      </right>
      <top style="hair">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0" tint="-0.499984740745262"/>
      </top>
      <bottom/>
      <diagonal/>
    </border>
    <border>
      <left style="thin">
        <color theme="1" tint="0.34998626667073579"/>
      </left>
      <right/>
      <top style="thin">
        <color theme="1" tint="0.34998626667073579"/>
      </top>
      <bottom style="thin">
        <color theme="0" tint="-0.499984740745262"/>
      </bottom>
      <diagonal/>
    </border>
    <border>
      <left style="thin">
        <color theme="1" tint="0.34998626667073579"/>
      </left>
      <right style="hair">
        <color theme="0" tint="-0.499984740745262"/>
      </right>
      <top style="thin">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0" tint="-0.499984740745262"/>
      </bottom>
      <diagonal/>
    </border>
    <border>
      <left style="thin">
        <color theme="1" tint="0.34998626667073579"/>
      </left>
      <right style="hair">
        <color theme="0" tint="-0.499984740745262"/>
      </right>
      <top style="thin">
        <color theme="0" tint="-0.499984740745262"/>
      </top>
      <bottom style="thin">
        <color theme="1" tint="0.34998626667073579"/>
      </bottom>
      <diagonal/>
    </border>
    <border diagonalUp="1">
      <left style="hair">
        <color theme="0" tint="-0.499984740745262"/>
      </left>
      <right style="hair">
        <color theme="0" tint="-0.499984740745262"/>
      </right>
      <top style="thin">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hair">
        <color theme="0" tint="-0.499984740745262"/>
      </diagonal>
    </border>
    <border>
      <left style="thin">
        <color theme="1" tint="0.34998626667073579"/>
      </left>
      <right/>
      <top style="thin">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right style="hair">
        <color theme="0" tint="-0.499984740745262"/>
      </right>
      <top style="hair">
        <color theme="1" tint="0.34998626667073579"/>
      </top>
      <bottom/>
      <diagonal/>
    </border>
    <border>
      <left style="hair">
        <color theme="0" tint="-0.499984740745262"/>
      </left>
      <right style="hair">
        <color theme="0" tint="-0.499984740745262"/>
      </right>
      <top style="hair">
        <color theme="1" tint="0.34998626667073579"/>
      </top>
      <bottom/>
      <diagonal/>
    </border>
    <border>
      <left style="hair">
        <color indexed="64"/>
      </left>
      <right/>
      <top/>
      <bottom/>
      <diagonal/>
    </border>
    <border>
      <left style="hair">
        <color indexed="64"/>
      </left>
      <right/>
      <top style="thin">
        <color theme="1" tint="0.34998626667073579"/>
      </top>
      <bottom style="thin">
        <color theme="1" tint="0.34998626667073579"/>
      </bottom>
      <diagonal/>
    </border>
    <border>
      <left style="hair">
        <color indexed="64"/>
      </left>
      <right/>
      <top style="hair">
        <color theme="1" tint="0.34998626667073579"/>
      </top>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1" tint="0.34998626667073579"/>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1" tint="0.34998626667073579"/>
      </bottom>
      <diagonal/>
    </border>
    <border>
      <left/>
      <right/>
      <top style="hair">
        <color theme="0" tint="-0.499984740745262"/>
      </top>
      <bottom style="hair">
        <color theme="1" tint="0.34998626667073579"/>
      </bottom>
      <diagonal/>
    </border>
    <border>
      <left style="thin">
        <color theme="1" tint="0.34998626667073579"/>
      </left>
      <right/>
      <top style="hair">
        <color theme="0" tint="-0.499984740745262"/>
      </top>
      <bottom style="hair">
        <color theme="1" tint="0.34998626667073579"/>
      </bottom>
      <diagonal/>
    </border>
    <border>
      <left/>
      <right style="thin">
        <color theme="1" tint="0.34998626667073579"/>
      </right>
      <top style="hair">
        <color theme="0" tint="-0.499984740745262"/>
      </top>
      <bottom style="hair">
        <color theme="1" tint="0.34998626667073579"/>
      </bottom>
      <diagonal/>
    </border>
    <border>
      <left style="thin">
        <color theme="1" tint="0.34998626667073579"/>
      </left>
      <right style="hair">
        <color theme="0" tint="-0.499984740745262"/>
      </right>
      <top style="hair">
        <color theme="1" tint="0.34998626667073579"/>
      </top>
      <bottom style="hair">
        <color theme="1" tint="0.34998626667073579"/>
      </bottom>
      <diagonal/>
    </border>
    <border>
      <left style="hair">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0" tint="-0.499984740745262"/>
      </right>
      <top style="hair">
        <color theme="0" tint="-0.499984740745262"/>
      </top>
      <bottom style="hair">
        <color theme="1" tint="0.34998626667073579"/>
      </bottom>
      <diagonal/>
    </border>
    <border>
      <left style="hair">
        <color theme="0" tint="-0.499984740745262"/>
      </left>
      <right style="hair">
        <color theme="0" tint="-0.499984740745262"/>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diagonal/>
    </border>
    <border>
      <left/>
      <right style="hair">
        <color theme="0" tint="-0.499984740745262"/>
      </right>
      <top style="hair">
        <color theme="1" tint="0.34998626667073579"/>
      </top>
      <bottom style="thin">
        <color theme="1" tint="0.34998626667073579"/>
      </bottom>
      <diagonal/>
    </border>
    <border>
      <left style="hair">
        <color theme="0" tint="-0.499984740745262"/>
      </left>
      <right style="hair">
        <color theme="0" tint="-0.499984740745262"/>
      </right>
      <top style="hair">
        <color theme="1" tint="0.34998626667073579"/>
      </top>
      <bottom style="thin">
        <color theme="1" tint="0.34998626667073579"/>
      </bottom>
      <diagonal/>
    </border>
    <border>
      <left style="hair">
        <color theme="0" tint="-0.499984740745262"/>
      </left>
      <right/>
      <top style="hair">
        <color theme="1" tint="0.34998626667073579"/>
      </top>
      <bottom style="thin">
        <color theme="1" tint="0.34998626667073579"/>
      </bottom>
      <diagonal/>
    </border>
    <border>
      <left/>
      <right style="hair">
        <color theme="0" tint="-0.499984740745262"/>
      </right>
      <top style="thin">
        <color theme="1" tint="0.34998626667073579"/>
      </top>
      <bottom style="hair">
        <color theme="1" tint="0.34998626667073579"/>
      </bottom>
      <diagonal/>
    </border>
    <border>
      <left style="hair">
        <color theme="0" tint="-0.499984740745262"/>
      </left>
      <right/>
      <top style="thin">
        <color theme="1" tint="0.34998626667073579"/>
      </top>
      <bottom style="hair">
        <color theme="1" tint="0.34998626667073579"/>
      </bottom>
      <diagonal/>
    </border>
    <border>
      <left/>
      <right/>
      <top style="hair">
        <color theme="1" tint="0.34998626667073579"/>
      </top>
      <bottom style="hair">
        <color theme="0" tint="-0.499984740745262"/>
      </bottom>
      <diagonal/>
    </border>
    <border>
      <left style="thin">
        <color theme="1" tint="0.34998626667073579"/>
      </left>
      <right/>
      <top style="hair">
        <color theme="1" tint="0.34998626667073579"/>
      </top>
      <bottom style="hair">
        <color theme="0" tint="-0.499984740745262"/>
      </bottom>
      <diagonal/>
    </border>
    <border>
      <left/>
      <right style="thin">
        <color theme="1" tint="0.34998626667073579"/>
      </right>
      <top style="hair">
        <color theme="1" tint="0.34998626667073579"/>
      </top>
      <bottom style="hair">
        <color theme="0" tint="-0.499984740745262"/>
      </bottom>
      <diagonal/>
    </border>
    <border>
      <left style="hair">
        <color theme="1" tint="0.34998626667073579"/>
      </left>
      <right/>
      <top/>
      <bottom style="hair">
        <color theme="0" tint="-0.499984740745262"/>
      </bottom>
      <diagonal/>
    </border>
    <border>
      <left style="hair">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hair">
        <color theme="0" tint="-0.499984740745262"/>
      </right>
      <top style="hair">
        <color theme="1" tint="0.34998626667073579"/>
      </top>
      <bottom style="hair">
        <color theme="0" tint="-0.499984740745262"/>
      </bottom>
      <diagonal/>
    </border>
    <border>
      <left style="hair">
        <color theme="0" tint="-0.499984740745262"/>
      </left>
      <right/>
      <top style="hair">
        <color theme="1" tint="0.34998626667073579"/>
      </top>
      <bottom style="hair">
        <color theme="0" tint="-0.499984740745262"/>
      </bottom>
      <diagonal/>
    </border>
    <border>
      <left/>
      <right style="hair">
        <color theme="0" tint="-0.499984740745262"/>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thin">
        <color theme="1" tint="0.34998626667073579"/>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hair">
        <color theme="0" tint="-0.499984740745262"/>
      </bottom>
      <diagonal/>
    </border>
    <border>
      <left style="hair">
        <color theme="1" tint="0.34998626667073579"/>
      </left>
      <right style="hair">
        <color theme="0" tint="-0.499984740745262"/>
      </right>
      <top style="hair">
        <color theme="0" tint="-0.499984740745262"/>
      </top>
      <bottom/>
      <diagonal/>
    </border>
    <border>
      <left style="hair">
        <color theme="1" tint="0.34998626667073579"/>
      </left>
      <right style="hair">
        <color theme="0" tint="-0.499984740745262"/>
      </right>
      <top style="hair">
        <color theme="0" tint="-0.499984740745262"/>
      </top>
      <bottom style="hair">
        <color theme="1" tint="0.34998626667073579"/>
      </bottom>
      <diagonal/>
    </border>
    <border>
      <left style="hair">
        <color theme="1" tint="0.34998626667073579"/>
      </left>
      <right/>
      <top style="hair">
        <color theme="1" tint="0.34998626667073579"/>
      </top>
      <bottom style="hair">
        <color theme="0" tint="-0.499984740745262"/>
      </bottom>
      <diagonal/>
    </border>
    <border>
      <left style="hair">
        <color theme="1" tint="0.34998626667073579"/>
      </left>
      <right/>
      <top style="hair">
        <color theme="0" tint="-0.499984740745262"/>
      </top>
      <bottom style="hair">
        <color theme="0" tint="-0.499984740745262"/>
      </bottom>
      <diagonal/>
    </border>
    <border>
      <left style="hair">
        <color theme="1" tint="0.34998626667073579"/>
      </left>
      <right/>
      <top style="hair">
        <color theme="0" tint="-0.499984740745262"/>
      </top>
      <bottom/>
      <diagonal/>
    </border>
    <border>
      <left style="hair">
        <color theme="1" tint="0.34998626667073579"/>
      </left>
      <right/>
      <top style="hair">
        <color theme="0" tint="-0.499984740745262"/>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diagonalUp="1">
      <left style="hair">
        <color theme="0" tint="-0.499984740745262"/>
      </left>
      <right/>
      <top style="thin">
        <color theme="1" tint="0.34998626667073579"/>
      </top>
      <bottom style="hair">
        <color theme="1" tint="0.34998626667073579"/>
      </bottom>
      <diagonal style="hair">
        <color theme="0" tint="-0.499984740745262"/>
      </diagonal>
    </border>
    <border diagonalUp="1">
      <left/>
      <right/>
      <top style="thin">
        <color theme="1" tint="0.34998626667073579"/>
      </top>
      <bottom style="hair">
        <color theme="1" tint="0.34998626667073579"/>
      </bottom>
      <diagonal style="hair">
        <color theme="0" tint="-0.499984740745262"/>
      </diagonal>
    </border>
    <border diagonalUp="1">
      <left/>
      <right style="hair">
        <color indexed="64"/>
      </right>
      <top style="thin">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hair">
        <color theme="1" tint="0.34998626667073579"/>
      </bottom>
      <diagonal style="hair">
        <color theme="0" tint="-0.499984740745262"/>
      </diagonal>
    </border>
    <border diagonalUp="1">
      <left/>
      <right/>
      <top style="hair">
        <color theme="1" tint="0.34998626667073579"/>
      </top>
      <bottom style="hair">
        <color theme="1" tint="0.34998626667073579"/>
      </bottom>
      <diagonal style="hair">
        <color theme="0" tint="-0.499984740745262"/>
      </diagonal>
    </border>
    <border diagonalUp="1">
      <left/>
      <right style="hair">
        <color indexed="64"/>
      </right>
      <top style="hair">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thin">
        <color theme="1" tint="0.34998626667073579"/>
      </bottom>
      <diagonal style="hair">
        <color theme="0" tint="-0.499984740745262"/>
      </diagonal>
    </border>
    <border diagonalUp="1">
      <left/>
      <right/>
      <top style="hair">
        <color theme="1" tint="0.34998626667073579"/>
      </top>
      <bottom style="thin">
        <color theme="1" tint="0.34998626667073579"/>
      </bottom>
      <diagonal style="hair">
        <color theme="0" tint="-0.499984740745262"/>
      </diagonal>
    </border>
    <border diagonalUp="1">
      <left/>
      <right style="hair">
        <color indexed="64"/>
      </right>
      <top style="hair">
        <color theme="1" tint="0.34998626667073579"/>
      </top>
      <bottom style="thin">
        <color theme="1" tint="0.34998626667073579"/>
      </bottom>
      <diagonal style="hair">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hair">
        <color theme="0" tint="-0.499984740745262"/>
      </diagonal>
    </border>
    <border>
      <left/>
      <right style="hair">
        <color theme="1" tint="0.34998626667073579"/>
      </right>
      <top style="medium">
        <color theme="1" tint="0.34998626667073579"/>
      </top>
      <bottom style="thin">
        <color theme="1" tint="0.34998626667073579"/>
      </bottom>
      <diagonal/>
    </border>
    <border>
      <left style="hair">
        <color theme="1" tint="0.34998626667073579"/>
      </left>
      <right/>
      <top style="thin">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hair">
        <color rgb="FF002060"/>
      </right>
      <top/>
      <bottom style="hair">
        <color rgb="FF002060"/>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medium">
        <color theme="1" tint="0.499984740745262"/>
      </left>
      <right style="medium">
        <color theme="1" tint="0.499984740745262"/>
      </right>
      <top style="thin">
        <color theme="1" tint="0.499984740745262"/>
      </top>
      <bottom/>
      <diagonal/>
    </border>
    <border>
      <left/>
      <right style="hair">
        <color theme="1" tint="0.34998626667073579"/>
      </right>
      <top style="thin">
        <color theme="1" tint="0.34998626667073579"/>
      </top>
      <bottom style="thin">
        <color theme="1" tint="0.34998626667073579"/>
      </bottom>
      <diagonal/>
    </border>
    <border>
      <left/>
      <right style="hair">
        <color theme="1" tint="0.34998626667073579"/>
      </right>
      <top style="thin">
        <color theme="1" tint="0.34998626667073579"/>
      </top>
      <bottom style="medium">
        <color rgb="FF0070C0"/>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hair">
        <color theme="4" tint="-0.24994659260841701"/>
      </bottom>
      <diagonal/>
    </border>
    <border>
      <left/>
      <right/>
      <top/>
      <bottom style="thin">
        <color theme="1" tint="0.499984740745262"/>
      </bottom>
      <diagonal/>
    </border>
    <border>
      <left/>
      <right/>
      <top style="dashed">
        <color indexed="64"/>
      </top>
      <bottom style="thin">
        <color theme="0" tint="-0.499984740745262"/>
      </bottom>
      <diagonal/>
    </border>
    <border>
      <left/>
      <right style="hair">
        <color theme="0" tint="-0.24994659260841701"/>
      </right>
      <top style="thin">
        <color theme="1" tint="0.34998626667073579"/>
      </top>
      <bottom style="thin">
        <color theme="1" tint="0.34998626667073579"/>
      </bottom>
      <diagonal/>
    </border>
    <border>
      <left/>
      <right style="hair">
        <color theme="0" tint="-0.24994659260841701"/>
      </right>
      <top style="thin">
        <color theme="1" tint="0.34998626667073579"/>
      </top>
      <bottom style="medium">
        <color theme="1" tint="0.34998626667073579"/>
      </bottom>
      <diagonal/>
    </border>
    <border>
      <left style="thin">
        <color theme="0" tint="-0.499984740745262"/>
      </left>
      <right style="hair">
        <color theme="0" tint="-0.499984740745262"/>
      </right>
      <top style="thin">
        <color theme="1" tint="0.34998626667073579"/>
      </top>
      <bottom style="hair">
        <color theme="1" tint="0.34998626667073579"/>
      </bottom>
      <diagonal/>
    </border>
    <border>
      <left style="hair">
        <color theme="1" tint="0.34998626667073579"/>
      </left>
      <right style="hair">
        <color theme="0" tint="-0.499984740745262"/>
      </right>
      <top style="hair">
        <color theme="1" tint="0.34998626667073579"/>
      </top>
      <bottom style="thin">
        <color theme="1" tint="0.34998626667073579"/>
      </bottom>
      <diagonal/>
    </border>
    <border>
      <left/>
      <right style="hair">
        <color theme="1" tint="0.34998626667073579"/>
      </right>
      <top style="hair">
        <color theme="1" tint="0.34998626667073579"/>
      </top>
      <bottom style="hair">
        <color theme="0" tint="-0.499984740745262"/>
      </bottom>
      <diagonal/>
    </border>
    <border>
      <left style="thin">
        <color theme="1" tint="0.34998626667073579"/>
      </left>
      <right style="hair">
        <color theme="0" tint="-0.499984740745262"/>
      </right>
      <top style="thin">
        <color theme="1" tint="0.34998626667073579"/>
      </top>
      <bottom style="thin">
        <color theme="1" tint="0.34998626667073579"/>
      </bottom>
      <diagonal/>
    </border>
    <border>
      <left style="hair">
        <color theme="0" tint="-0.499984740745262"/>
      </left>
      <right style="thin">
        <color theme="1" tint="0.34998626667073579"/>
      </right>
      <top style="thin">
        <color theme="1" tint="0.34998626667073579"/>
      </top>
      <bottom style="thin">
        <color theme="1" tint="0.34998626667073579"/>
      </bottom>
      <diagonal/>
    </border>
    <border>
      <left style="thin">
        <color theme="0" tint="-0.499984740745262"/>
      </left>
      <right style="hair">
        <color theme="0" tint="-0.499984740745262"/>
      </right>
      <top style="hair">
        <color theme="1" tint="0.34998626667073579"/>
      </top>
      <bottom style="thin">
        <color theme="1" tint="0.34998626667073579"/>
      </bottom>
      <diagonal/>
    </border>
    <border>
      <left style="thin">
        <color theme="0" tint="-0.499984740745262"/>
      </left>
      <right style="hair">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hair">
        <color theme="0" tint="-0.499984740745262"/>
      </right>
      <top style="medium">
        <color theme="1" tint="0.34998626667073579"/>
      </top>
      <bottom/>
      <diagonal/>
    </border>
    <border>
      <left style="hair">
        <color theme="0" tint="-0.499984740745262"/>
      </left>
      <right style="hair">
        <color theme="0" tint="-0.499984740745262"/>
      </right>
      <top style="medium">
        <color theme="1" tint="0.34998626667073579"/>
      </top>
      <bottom/>
      <diagonal/>
    </border>
    <border>
      <left style="hair">
        <color theme="0" tint="-0.499984740745262"/>
      </left>
      <right/>
      <top style="medium">
        <color theme="1" tint="0.34998626667073579"/>
      </top>
      <bottom/>
      <diagonal/>
    </border>
    <border>
      <left/>
      <right style="hair">
        <color rgb="FF002060"/>
      </right>
      <top style="hair">
        <color rgb="FF002060"/>
      </top>
      <bottom style="hair">
        <color auto="1"/>
      </bottom>
      <diagonal/>
    </border>
    <border>
      <left style="hair">
        <color rgb="FF002060"/>
      </left>
      <right style="hair">
        <color rgb="FF002060"/>
      </right>
      <top style="hair">
        <color rgb="FF002060"/>
      </top>
      <bottom style="hair">
        <color auto="1"/>
      </bottom>
      <diagonal/>
    </border>
    <border>
      <left style="medium">
        <color theme="4" tint="-0.24994659260841701"/>
      </left>
      <right style="medium">
        <color theme="4" tint="-0.24994659260841701"/>
      </right>
      <top style="hair">
        <color theme="4" tint="-0.24994659260841701"/>
      </top>
      <bottom style="hair">
        <color auto="1"/>
      </bottom>
      <diagonal/>
    </border>
    <border>
      <left/>
      <right style="hair">
        <color rgb="FF002060"/>
      </right>
      <top style="hair">
        <color auto="1"/>
      </top>
      <bottom style="hair">
        <color auto="1"/>
      </bottom>
      <diagonal/>
    </border>
    <border>
      <left style="hair">
        <color rgb="FF002060"/>
      </left>
      <right style="hair">
        <color rgb="FF002060"/>
      </right>
      <top style="hair">
        <color auto="1"/>
      </top>
      <bottom style="hair">
        <color auto="1"/>
      </bottom>
      <diagonal/>
    </border>
    <border>
      <left style="medium">
        <color theme="4" tint="-0.24994659260841701"/>
      </left>
      <right style="medium">
        <color theme="4" tint="-0.2499465926084170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style="thin">
        <color theme="1" tint="0.34998626667073579"/>
      </bottom>
      <diagonal/>
    </border>
    <border>
      <left style="medium">
        <color indexed="64"/>
      </left>
      <right/>
      <top/>
      <bottom style="medium">
        <color indexed="64"/>
      </bottom>
      <diagonal/>
    </border>
    <border>
      <left style="thin">
        <color indexed="64"/>
      </left>
      <right/>
      <top style="thin">
        <color theme="1" tint="0.34998626667073579"/>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34998626667073579"/>
      </right>
      <top/>
      <bottom style="thin">
        <color theme="1" tint="0.499984740745262"/>
      </bottom>
      <diagonal/>
    </border>
    <border>
      <left style="thin">
        <color theme="1" tint="0.34998626667073579"/>
      </left>
      <right/>
      <top/>
      <bottom style="thin">
        <color theme="1" tint="0.499984740745262"/>
      </bottom>
      <diagonal/>
    </border>
    <border>
      <left/>
      <right style="dashed">
        <color indexed="64"/>
      </right>
      <top/>
      <bottom style="thin">
        <color theme="1" tint="0.499984740745262"/>
      </bottom>
      <diagonal/>
    </border>
    <border>
      <left style="dashed">
        <color indexed="64"/>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medium">
        <color theme="1" tint="0.34998626667073579"/>
      </right>
      <top/>
      <bottom style="thin">
        <color theme="1" tint="0.499984740745262"/>
      </bottom>
      <diagonal/>
    </border>
    <border>
      <left/>
      <right style="medium">
        <color indexed="64"/>
      </right>
      <top style="dashed">
        <color indexed="64"/>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style="thin">
        <color theme="0"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theme="1" tint="0.34998626667073579"/>
      </right>
      <top/>
      <bottom style="thin">
        <color indexed="64"/>
      </bottom>
      <diagonal/>
    </border>
    <border>
      <left/>
      <right style="medium">
        <color theme="1" tint="0.499984740745262"/>
      </right>
      <top style="thin">
        <color theme="1" tint="0.499984740745262"/>
      </top>
      <bottom style="thin">
        <color theme="1" tint="0.499984740745262"/>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top style="medium">
        <color indexed="64"/>
      </top>
      <bottom style="thin">
        <color theme="1" tint="0.34998626667073579"/>
      </bottom>
      <diagonal/>
    </border>
    <border>
      <left/>
      <right style="medium">
        <color indexed="64"/>
      </right>
      <top/>
      <bottom style="thin">
        <color theme="1" tint="0.34998626667073579"/>
      </bottom>
      <diagonal/>
    </border>
    <border>
      <left/>
      <right style="medium">
        <color indexed="64"/>
      </right>
      <top style="thin">
        <color theme="1" tint="0.34998626667073579"/>
      </top>
      <bottom/>
      <diagonal/>
    </border>
    <border>
      <left style="hair">
        <color indexed="64"/>
      </left>
      <right/>
      <top style="hair">
        <color theme="0" tint="-0.499984740745262"/>
      </top>
      <bottom style="hair">
        <color theme="0" tint="-0.499984740745262"/>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hair">
        <color theme="1" tint="0.34998626667073579"/>
      </right>
      <top style="medium">
        <color indexed="64"/>
      </top>
      <bottom style="medium">
        <color indexed="64"/>
      </bottom>
      <diagonal/>
    </border>
    <border>
      <left style="hair">
        <color theme="1" tint="0.34998626667073579"/>
      </left>
      <right/>
      <top style="medium">
        <color indexed="64"/>
      </top>
      <bottom style="medium">
        <color indexed="64"/>
      </bottom>
      <diagonal/>
    </border>
    <border>
      <left/>
      <right style="medium">
        <color theme="1" tint="0.34998626667073579"/>
      </right>
      <top style="medium">
        <color indexed="64"/>
      </top>
      <bottom style="medium">
        <color indexed="64"/>
      </bottom>
      <diagonal/>
    </border>
    <border>
      <left style="medium">
        <color theme="1" tint="0.34998626667073579"/>
      </left>
      <right/>
      <top style="medium">
        <color indexed="64"/>
      </top>
      <bottom style="medium">
        <color indexed="64"/>
      </bottom>
      <diagonal/>
    </border>
    <border>
      <left style="medium">
        <color theme="1" tint="0.34998626667073579"/>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right style="hair">
        <color theme="1" tint="0.34998626667073579"/>
      </right>
      <top style="medium">
        <color indexed="64"/>
      </top>
      <bottom style="thin">
        <color theme="1" tint="0.34998626667073579"/>
      </bottom>
      <diagonal/>
    </border>
    <border>
      <left style="hair">
        <color theme="1" tint="0.34998626667073579"/>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right style="hair">
        <color theme="1" tint="0.34998626667073579"/>
      </right>
      <top style="thin">
        <color theme="1" tint="0.34998626667073579"/>
      </top>
      <bottom style="medium">
        <color indexed="64"/>
      </bottom>
      <diagonal/>
    </border>
    <border>
      <left style="hair">
        <color theme="1" tint="0.34998626667073579"/>
      </left>
      <right/>
      <top style="thin">
        <color theme="1" tint="0.34998626667073579"/>
      </top>
      <bottom style="medium">
        <color indexed="64"/>
      </bottom>
      <diagonal/>
    </border>
    <border>
      <left style="hair">
        <color theme="1" tint="0.34998626667073579"/>
      </left>
      <right/>
      <top/>
      <bottom style="thin">
        <color theme="1" tint="0.34998626667073579"/>
      </bottom>
      <diagonal/>
    </border>
    <border>
      <left style="thin">
        <color theme="1" tint="0.34998626667073579"/>
      </left>
      <right style="hair">
        <color theme="1" tint="0.34998626667073579"/>
      </right>
      <top style="medium">
        <color theme="1" tint="0.34998626667073579"/>
      </top>
      <bottom style="thin">
        <color theme="1" tint="0.34998626667073579"/>
      </bottom>
      <diagonal/>
    </border>
    <border>
      <left/>
      <right/>
      <top style="thin">
        <color indexed="64"/>
      </top>
      <bottom style="medium">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medium">
        <color theme="0"/>
      </left>
      <right/>
      <top style="medium">
        <color theme="1" tint="0.34998626667073579"/>
      </top>
      <bottom style="thin">
        <color theme="1" tint="0.34998626667073579"/>
      </bottom>
      <diagonal/>
    </border>
    <border>
      <left/>
      <right style="thin">
        <color theme="1" tint="0.499984740745262"/>
      </right>
      <top style="thin">
        <color theme="1" tint="0.499984740745262"/>
      </top>
      <bottom style="thin">
        <color theme="1" tint="0.499984740745262"/>
      </bottom>
      <diagonal/>
    </border>
    <border>
      <left style="medium">
        <color indexed="64"/>
      </left>
      <right style="medium">
        <color theme="0"/>
      </right>
      <top style="medium">
        <color indexed="64"/>
      </top>
      <bottom style="thin">
        <color theme="1" tint="0.499984740745262"/>
      </bottom>
      <diagonal/>
    </border>
    <border>
      <left style="medium">
        <color theme="0"/>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hair">
        <color theme="1" tint="0.34998626667073579"/>
      </left>
      <right style="hair">
        <color theme="0" tint="-0.499984740745262"/>
      </right>
      <top style="hair">
        <color theme="0" tint="-0.499984740745262"/>
      </top>
      <bottom style="thin">
        <color theme="1" tint="0.499984740745262"/>
      </bottom>
      <diagonal/>
    </border>
    <border>
      <left style="hair">
        <color theme="0" tint="-0.499984740745262"/>
      </left>
      <right style="hair">
        <color theme="0" tint="-0.499984740745262"/>
      </right>
      <top style="hair">
        <color theme="0" tint="-0.499984740745262"/>
      </top>
      <bottom style="thin">
        <color theme="1" tint="0.499984740745262"/>
      </bottom>
      <diagonal/>
    </border>
    <border>
      <left style="hair">
        <color theme="0" tint="-0.499984740745262"/>
      </left>
      <right/>
      <top style="hair">
        <color theme="0" tint="-0.499984740745262"/>
      </top>
      <bottom style="thin">
        <color theme="1" tint="0.499984740745262"/>
      </bottom>
      <diagonal/>
    </border>
    <border>
      <left style="thin">
        <color theme="1" tint="0.34998626667073579"/>
      </left>
      <right style="hair">
        <color theme="0" tint="-0.499984740745262"/>
      </right>
      <top style="hair">
        <color theme="0" tint="-0.499984740745262"/>
      </top>
      <bottom style="thin">
        <color theme="1" tint="0.499984740745262"/>
      </bottom>
      <diagonal/>
    </border>
    <border>
      <left style="hair">
        <color theme="0" tint="-0.499984740745262"/>
      </left>
      <right style="thin">
        <color theme="1" tint="0.34998626667073579"/>
      </right>
      <top style="hair">
        <color theme="0" tint="-0.499984740745262"/>
      </top>
      <bottom style="thin">
        <color theme="1" tint="0.499984740745262"/>
      </bottom>
      <diagonal/>
    </border>
    <border>
      <left style="thin">
        <color theme="1" tint="0.34998626667073579"/>
      </left>
      <right/>
      <top style="hair">
        <color theme="0" tint="-0.499984740745262"/>
      </top>
      <bottom style="thin">
        <color theme="1" tint="0.499984740745262"/>
      </bottom>
      <diagonal/>
    </border>
    <border>
      <left/>
      <right/>
      <top style="hair">
        <color theme="0" tint="-0.499984740745262"/>
      </top>
      <bottom style="thin">
        <color theme="1" tint="0.499984740745262"/>
      </bottom>
      <diagonal/>
    </border>
    <border>
      <left/>
      <right style="thin">
        <color theme="1" tint="0.34998626667073579"/>
      </right>
      <top style="hair">
        <color theme="0" tint="-0.499984740745262"/>
      </top>
      <bottom style="thin">
        <color theme="1" tint="0.499984740745262"/>
      </bottom>
      <diagonal/>
    </border>
    <border>
      <left style="thin">
        <color theme="1" tint="0.34998626667073579"/>
      </left>
      <right/>
      <top style="thin">
        <color theme="1" tint="0.499984740745262"/>
      </top>
      <bottom style="hair">
        <color theme="1" tint="0.34998626667073579"/>
      </bottom>
      <diagonal/>
    </border>
    <border>
      <left/>
      <right/>
      <top style="thin">
        <color theme="1" tint="0.499984740745262"/>
      </top>
      <bottom style="hair">
        <color theme="1" tint="0.34998626667073579"/>
      </bottom>
      <diagonal/>
    </border>
    <border>
      <left/>
      <right style="thin">
        <color theme="1" tint="0.34998626667073579"/>
      </right>
      <top style="thin">
        <color theme="1" tint="0.499984740745262"/>
      </top>
      <bottom style="hair">
        <color theme="1" tint="0.34998626667073579"/>
      </bottom>
      <diagonal/>
    </border>
    <border>
      <left style="thin">
        <color indexed="64"/>
      </left>
      <right/>
      <top style="medium">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hair">
        <color theme="0" tint="-0.499984740745262"/>
      </right>
      <top style="thin">
        <color theme="1" tint="0.499984740745262"/>
      </top>
      <bottom style="thin">
        <color theme="1" tint="0.499984740745262"/>
      </bottom>
      <diagonal/>
    </border>
    <border>
      <left style="hair">
        <color theme="0" tint="-0.499984740745262"/>
      </left>
      <right style="hair">
        <color theme="0" tint="-0.499984740745262"/>
      </right>
      <top style="thin">
        <color theme="1" tint="0.499984740745262"/>
      </top>
      <bottom style="thin">
        <color theme="1" tint="0.499984740745262"/>
      </bottom>
      <diagonal/>
    </border>
    <border>
      <left style="hair">
        <color theme="0" tint="-0.499984740745262"/>
      </left>
      <right/>
      <top style="thin">
        <color theme="1" tint="0.499984740745262"/>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right style="hair">
        <color theme="0" tint="-0.499984740745262"/>
      </right>
      <top style="thin">
        <color theme="1" tint="0.499984740745262"/>
      </top>
      <bottom/>
      <diagonal/>
    </border>
    <border>
      <left style="hair">
        <color theme="0" tint="-0.499984740745262"/>
      </left>
      <right style="hair">
        <color theme="0" tint="-0.499984740745262"/>
      </right>
      <top style="thin">
        <color theme="1" tint="0.499984740745262"/>
      </top>
      <bottom/>
      <diagonal/>
    </border>
    <border>
      <left style="hair">
        <color theme="0" tint="-0.499984740745262"/>
      </left>
      <right/>
      <top style="thin">
        <color theme="1" tint="0.499984740745262"/>
      </top>
      <bottom/>
      <diagonal/>
    </border>
    <border>
      <left style="thin">
        <color theme="1" tint="0.34998626667073579"/>
      </left>
      <right/>
      <top style="thin">
        <color theme="1" tint="0.499984740745262"/>
      </top>
      <bottom/>
      <diagonal/>
    </border>
    <border>
      <left style="thin">
        <color theme="1" tint="0.499984740745262"/>
      </left>
      <right/>
      <top style="hair">
        <color theme="1" tint="0.34998626667073579"/>
      </top>
      <bottom/>
      <diagonal/>
    </border>
    <border>
      <left/>
      <right style="thin">
        <color theme="1" tint="0.499984740745262"/>
      </right>
      <top style="hair">
        <color theme="1" tint="0.34998626667073579"/>
      </top>
      <bottom/>
      <diagonal/>
    </border>
    <border>
      <left style="thin">
        <color theme="1" tint="0.499984740745262"/>
      </left>
      <right/>
      <top/>
      <bottom style="hair">
        <color theme="1" tint="0.34998626667073579"/>
      </bottom>
      <diagonal/>
    </border>
    <border>
      <left/>
      <right style="thin">
        <color theme="1" tint="0.499984740745262"/>
      </right>
      <top style="hair">
        <color theme="0" tint="-0.499984740745262"/>
      </top>
      <bottom style="hair">
        <color theme="1" tint="0.34998626667073579"/>
      </bottom>
      <diagonal/>
    </border>
    <border>
      <left style="thin">
        <color theme="1" tint="0.499984740745262"/>
      </left>
      <right/>
      <top/>
      <bottom style="hair">
        <color theme="0" tint="-0.499984740745262"/>
      </bottom>
      <diagonal/>
    </border>
    <border>
      <left style="hair">
        <color theme="0" tint="-0.499984740745262"/>
      </left>
      <right style="thin">
        <color theme="1" tint="0.499984740745262"/>
      </right>
      <top/>
      <bottom style="hair">
        <color theme="0" tint="-0.499984740745262"/>
      </bottom>
      <diagonal/>
    </border>
    <border>
      <left style="thin">
        <color theme="1" tint="0.499984740745262"/>
      </left>
      <right/>
      <top style="hair">
        <color theme="0" tint="-0.499984740745262"/>
      </top>
      <bottom style="hair">
        <color theme="0" tint="-0.499984740745262"/>
      </bottom>
      <diagonal/>
    </border>
    <border>
      <left style="hair">
        <color theme="0" tint="-0.499984740745262"/>
      </left>
      <right style="thin">
        <color theme="1" tint="0.499984740745262"/>
      </right>
      <top style="hair">
        <color theme="0" tint="-0.499984740745262"/>
      </top>
      <bottom style="hair">
        <color theme="0" tint="-0.499984740745262"/>
      </bottom>
      <diagonal/>
    </border>
    <border>
      <left style="thin">
        <color theme="1" tint="0.499984740745262"/>
      </left>
      <right/>
      <top style="hair">
        <color theme="0" tint="-0.499984740745262"/>
      </top>
      <bottom/>
      <diagonal/>
    </border>
    <border>
      <left/>
      <right style="thin">
        <color theme="1" tint="0.499984740745262"/>
      </right>
      <top style="hair">
        <color theme="0" tint="-0.499984740745262"/>
      </top>
      <bottom/>
      <diagonal/>
    </border>
    <border>
      <left/>
      <right style="thin">
        <color theme="1" tint="0.499984740745262"/>
      </right>
      <top style="hair">
        <color theme="1" tint="0.34998626667073579"/>
      </top>
      <bottom style="hair">
        <color theme="0" tint="-0.499984740745262"/>
      </bottom>
      <diagonal/>
    </border>
    <border>
      <left style="hair">
        <color theme="0" tint="-0.499984740745262"/>
      </left>
      <right style="thin">
        <color theme="1" tint="0.499984740745262"/>
      </right>
      <top style="hair">
        <color theme="0" tint="-0.499984740745262"/>
      </top>
      <bottom style="thin">
        <color theme="1" tint="0.499984740745262"/>
      </bottom>
      <diagonal/>
    </border>
    <border>
      <left style="thin">
        <color theme="1" tint="0.499984740745262"/>
      </left>
      <right/>
      <top style="hair">
        <color theme="1" tint="0.34998626667073579"/>
      </top>
      <bottom style="hair">
        <color theme="1" tint="0.34998626667073579"/>
      </bottom>
      <diagonal/>
    </border>
    <border>
      <left/>
      <right style="thin">
        <color theme="1" tint="0.499984740745262"/>
      </right>
      <top style="hair">
        <color theme="1" tint="0.34998626667073579"/>
      </top>
      <bottom style="hair">
        <color theme="1" tint="0.34998626667073579"/>
      </bottom>
      <diagonal/>
    </border>
    <border>
      <left style="hair">
        <color theme="0" tint="-0.499984740745262"/>
      </left>
      <right style="thin">
        <color theme="1" tint="0.499984740745262"/>
      </right>
      <top style="hair">
        <color theme="1" tint="0.34998626667073579"/>
      </top>
      <bottom style="hair">
        <color theme="1" tint="0.34998626667073579"/>
      </bottom>
      <diagonal/>
    </border>
    <border>
      <left style="hair">
        <color theme="0" tint="-0.499984740745262"/>
      </left>
      <right style="thin">
        <color theme="1" tint="0.499984740745262"/>
      </right>
      <top/>
      <bottom/>
      <diagonal/>
    </border>
    <border>
      <left style="hair">
        <color theme="0" tint="-0.499984740745262"/>
      </left>
      <right style="thin">
        <color theme="1" tint="0.499984740745262"/>
      </right>
      <top style="hair">
        <color theme="0" tint="-0.499984740745262"/>
      </top>
      <bottom style="hair">
        <color theme="1" tint="0.34998626667073579"/>
      </bottom>
      <diagonal/>
    </border>
    <border>
      <left style="hair">
        <color theme="0" tint="-0.499984740745262"/>
      </left>
      <right style="thin">
        <color theme="1" tint="0.499984740745262"/>
      </right>
      <top style="hair">
        <color theme="1" tint="0.34998626667073579"/>
      </top>
      <bottom style="hair">
        <color theme="0" tint="-0.499984740745262"/>
      </bottom>
      <diagonal/>
    </border>
    <border>
      <left/>
      <right style="thin">
        <color theme="1" tint="0.499984740745262"/>
      </right>
      <top style="hair">
        <color theme="0" tint="-0.499984740745262"/>
      </top>
      <bottom style="hair">
        <color theme="0" tint="-0.499984740745262"/>
      </bottom>
      <diagonal/>
    </border>
    <border>
      <left style="thin">
        <color theme="1" tint="0.499984740745262"/>
      </left>
      <right/>
      <top style="hair">
        <color theme="1" tint="0.34998626667073579"/>
      </top>
      <bottom style="thin">
        <color theme="1" tint="0.499984740745262"/>
      </bottom>
      <diagonal/>
    </border>
    <border>
      <left/>
      <right style="hair">
        <color theme="0" tint="-0.499984740745262"/>
      </right>
      <top style="hair">
        <color theme="1" tint="0.34998626667073579"/>
      </top>
      <bottom style="thin">
        <color theme="1" tint="0.499984740745262"/>
      </bottom>
      <diagonal/>
    </border>
    <border>
      <left style="hair">
        <color theme="0" tint="-0.499984740745262"/>
      </left>
      <right style="hair">
        <color theme="0" tint="-0.499984740745262"/>
      </right>
      <top style="hair">
        <color theme="1" tint="0.34998626667073579"/>
      </top>
      <bottom style="thin">
        <color theme="1" tint="0.499984740745262"/>
      </bottom>
      <diagonal/>
    </border>
    <border>
      <left style="hair">
        <color theme="0" tint="-0.499984740745262"/>
      </left>
      <right/>
      <top style="hair">
        <color theme="1" tint="0.34998626667073579"/>
      </top>
      <bottom style="thin">
        <color theme="1" tint="0.499984740745262"/>
      </bottom>
      <diagonal/>
    </border>
    <border>
      <left style="thin">
        <color theme="1" tint="0.34998626667073579"/>
      </left>
      <right/>
      <top style="hair">
        <color theme="1" tint="0.34998626667073579"/>
      </top>
      <bottom style="thin">
        <color theme="1" tint="0.499984740745262"/>
      </bottom>
      <diagonal/>
    </border>
    <border>
      <left/>
      <right/>
      <top style="hair">
        <color theme="1" tint="0.34998626667073579"/>
      </top>
      <bottom style="thin">
        <color theme="1" tint="0.499984740745262"/>
      </bottom>
      <diagonal/>
    </border>
    <border>
      <left/>
      <right style="thin">
        <color theme="1" tint="0.499984740745262"/>
      </right>
      <top style="hair">
        <color theme="1" tint="0.34998626667073579"/>
      </top>
      <bottom style="thin">
        <color theme="1" tint="0.499984740745262"/>
      </bottom>
      <diagonal/>
    </border>
    <border>
      <left style="thin">
        <color theme="1" tint="0.499984740745262"/>
      </left>
      <right style="hair">
        <color theme="1" tint="0.34998626667073579"/>
      </right>
      <top style="thin">
        <color theme="1" tint="0.499984740745262"/>
      </top>
      <bottom style="hair">
        <color theme="1" tint="0.34998626667073579"/>
      </bottom>
      <diagonal/>
    </border>
    <border>
      <left/>
      <right style="thin">
        <color theme="1" tint="0.499984740745262"/>
      </right>
      <top style="thin">
        <color theme="1" tint="0.499984740745262"/>
      </top>
      <bottom style="hair">
        <color theme="1" tint="0.34998626667073579"/>
      </bottom>
      <diagonal/>
    </border>
    <border>
      <left style="thin">
        <color theme="1" tint="0.499984740745262"/>
      </left>
      <right style="hair">
        <color theme="1" tint="0.34998626667073579"/>
      </right>
      <top style="hair">
        <color theme="1" tint="0.34998626667073579"/>
      </top>
      <bottom/>
      <diagonal/>
    </border>
    <border>
      <left style="thin">
        <color theme="1" tint="0.499984740745262"/>
      </left>
      <right style="hair">
        <color theme="1" tint="0.34998626667073579"/>
      </right>
      <top style="hair">
        <color theme="1" tint="0.499984740745262"/>
      </top>
      <bottom style="thin">
        <color theme="1" tint="0.499984740745262"/>
      </bottom>
      <diagonal/>
    </border>
    <border>
      <left style="hair">
        <color theme="1" tint="0.34998626667073579"/>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0" tint="-0.499984740745262"/>
      </right>
      <top style="thin">
        <color theme="1" tint="0.499984740745262"/>
      </top>
      <bottom style="hair">
        <color theme="1" tint="0.34998626667073579"/>
      </bottom>
      <diagonal/>
    </border>
    <border>
      <left style="hair">
        <color theme="0" tint="-0.499984740745262"/>
      </left>
      <right/>
      <top style="thin">
        <color theme="1" tint="0.499984740745262"/>
      </top>
      <bottom style="hair">
        <color theme="1" tint="0.34998626667073579"/>
      </bottom>
      <diagonal/>
    </border>
    <border>
      <left style="hair">
        <color theme="1" tint="0.34998626667073579"/>
      </left>
      <right style="hair">
        <color theme="0" tint="-0.499984740745262"/>
      </right>
      <top style="hair">
        <color theme="1" tint="0.34998626667073579"/>
      </top>
      <bottom style="thin">
        <color theme="1" tint="0.499984740745262"/>
      </bottom>
      <diagonal/>
    </border>
    <border>
      <left style="hair">
        <color theme="1" tint="0.34998626667073579"/>
      </left>
      <right/>
      <top style="thin">
        <color theme="1" tint="0.499984740745262"/>
      </top>
      <bottom/>
      <diagonal/>
    </border>
    <border>
      <left style="hair">
        <color theme="1" tint="0.34998626667073579"/>
      </left>
      <right/>
      <top style="hair">
        <color theme="1" tint="0.34998626667073579"/>
      </top>
      <bottom style="thin">
        <color theme="1" tint="0.499984740745262"/>
      </bottom>
      <diagonal/>
    </border>
    <border>
      <left/>
      <right/>
      <top style="medium">
        <color theme="1" tint="0.34998626667073579"/>
      </top>
      <bottom style="thin">
        <color indexed="64"/>
      </bottom>
      <diagonal/>
    </border>
    <border>
      <left/>
      <right/>
      <top style="medium">
        <color theme="1" tint="0.34998626667073579"/>
      </top>
      <bottom style="thin">
        <color theme="1" tint="0.499984740745262"/>
      </bottom>
      <diagonal/>
    </border>
    <border>
      <left/>
      <right style="thin">
        <color theme="1" tint="0.34998626667073579"/>
      </right>
      <top/>
      <bottom style="thin">
        <color theme="1" tint="0.499984740745262"/>
      </bottom>
      <diagonal/>
    </border>
    <border>
      <left/>
      <right/>
      <top style="thin">
        <color theme="1" tint="0.34998626667073579"/>
      </top>
      <bottom style="thin">
        <color theme="1" tint="0.499984740745262"/>
      </bottom>
      <diagonal/>
    </border>
    <border>
      <left/>
      <right style="medium">
        <color theme="1" tint="0.34998626667073579"/>
      </right>
      <top style="thin">
        <color theme="1" tint="0.34998626667073579"/>
      </top>
      <bottom style="thin">
        <color theme="1" tint="0.499984740745262"/>
      </bottom>
      <diagonal/>
    </border>
    <border>
      <left style="thin">
        <color theme="1" tint="0.34998626667073579"/>
      </left>
      <right style="hair">
        <color theme="1" tint="0.34998626667073579"/>
      </right>
      <top/>
      <bottom/>
      <diagonal/>
    </border>
    <border>
      <left style="medium">
        <color theme="1" tint="0.34998626667073579"/>
      </left>
      <right/>
      <top/>
      <bottom style="thin">
        <color theme="1" tint="0.499984740745262"/>
      </bottom>
      <diagonal/>
    </border>
    <border>
      <left style="thin">
        <color theme="1" tint="0.34998626667073579"/>
      </left>
      <right/>
      <top style="thin">
        <color theme="1" tint="0.34998626667073579"/>
      </top>
      <bottom style="thin">
        <color theme="1" tint="0.499984740745262"/>
      </bottom>
      <diagonal/>
    </border>
    <border>
      <left/>
      <right style="thin">
        <color theme="1" tint="0.34998626667073579"/>
      </right>
      <top style="thin">
        <color theme="1" tint="0.34998626667073579"/>
      </top>
      <bottom style="thin">
        <color theme="1" tint="0.499984740745262"/>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right style="thin">
        <color indexed="64"/>
      </right>
      <top style="medium">
        <color theme="1" tint="0.34998626667073579"/>
      </top>
      <bottom/>
      <diagonal/>
    </border>
    <border>
      <left/>
      <right style="thin">
        <color indexed="64"/>
      </right>
      <top/>
      <bottom style="medium">
        <color theme="1" tint="0.34998626667073579"/>
      </bottom>
      <diagonal/>
    </border>
    <border>
      <left style="thin">
        <color indexed="64"/>
      </left>
      <right/>
      <top/>
      <bottom style="medium">
        <color theme="1" tint="0.34998626667073579"/>
      </bottom>
      <diagonal/>
    </border>
    <border>
      <left style="medium">
        <color theme="1" tint="0.34998626667073579"/>
      </left>
      <right style="hair">
        <color indexed="64"/>
      </right>
      <top style="medium">
        <color theme="1" tint="0.34998626667073579"/>
      </top>
      <bottom style="thin">
        <color indexed="64"/>
      </bottom>
      <diagonal/>
    </border>
    <border>
      <left/>
      <right style="medium">
        <color theme="1" tint="0.34998626667073579"/>
      </right>
      <top style="medium">
        <color theme="1" tint="0.34998626667073579"/>
      </top>
      <bottom style="thin">
        <color indexed="64"/>
      </bottom>
      <diagonal/>
    </border>
    <border>
      <left style="medium">
        <color theme="1" tint="0.34998626667073579"/>
      </left>
      <right style="hair">
        <color theme="1" tint="0.34998626667073579"/>
      </right>
      <top/>
      <bottom style="thin">
        <color theme="1" tint="0.34998626667073579"/>
      </bottom>
      <diagonal/>
    </border>
    <border>
      <left style="thin">
        <color indexed="64"/>
      </left>
      <right style="thin">
        <color indexed="64"/>
      </right>
      <top style="medium">
        <color theme="1" tint="0.34998626667073579"/>
      </top>
      <bottom style="thin">
        <color indexed="64"/>
      </bottom>
      <diagonal/>
    </border>
    <border>
      <left style="thin">
        <color indexed="64"/>
      </left>
      <right style="thin">
        <color indexed="64"/>
      </right>
      <top style="thin">
        <color indexed="64"/>
      </top>
      <bottom style="medium">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style="thin">
        <color indexed="64"/>
      </bottom>
      <diagonal/>
    </border>
    <border>
      <left style="thin">
        <color indexed="64"/>
      </left>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right style="medium">
        <color theme="1" tint="0.34998626667073579"/>
      </right>
      <top style="thin">
        <color indexed="64"/>
      </top>
      <bottom/>
      <diagonal/>
    </border>
    <border>
      <left/>
      <right style="medium">
        <color theme="1" tint="0.34998626667073579"/>
      </right>
      <top/>
      <bottom style="thin">
        <color indexed="64"/>
      </bottom>
      <diagonal/>
    </border>
    <border>
      <left style="medium">
        <color theme="1" tint="0.34998626667073579"/>
      </left>
      <right/>
      <top/>
      <bottom style="thin">
        <color indexed="64"/>
      </bottom>
      <diagonal/>
    </border>
    <border>
      <left/>
      <right style="medium">
        <color theme="1" tint="0.34998626667073579"/>
      </right>
      <top style="thin">
        <color theme="1" tint="0.34998626667073579"/>
      </top>
      <bottom style="thin">
        <color indexed="64"/>
      </bottom>
      <diagonal/>
    </border>
    <border>
      <left style="thin">
        <color indexed="64"/>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style="medium">
        <color theme="1" tint="0.34998626667073579"/>
      </left>
      <right/>
      <top style="medium">
        <color theme="1" tint="0.34998626667073579"/>
      </top>
      <bottom style="thin">
        <color theme="1" tint="0.499984740745262"/>
      </bottom>
      <diagonal/>
    </border>
    <border>
      <left/>
      <right style="medium">
        <color theme="1" tint="0.34998626667073579"/>
      </right>
      <top style="medium">
        <color theme="1" tint="0.34998626667073579"/>
      </top>
      <bottom style="thin">
        <color theme="1" tint="0.499984740745262"/>
      </bottom>
      <diagonal/>
    </border>
    <border>
      <left style="medium">
        <color theme="1" tint="0.34998626667073579"/>
      </left>
      <right/>
      <top style="thin">
        <color theme="1" tint="0.499984740745262"/>
      </top>
      <bottom style="medium">
        <color theme="1" tint="0.34998626667073579"/>
      </bottom>
      <diagonal/>
    </border>
    <border>
      <left/>
      <right/>
      <top style="thin">
        <color theme="1" tint="0.499984740745262"/>
      </top>
      <bottom style="medium">
        <color theme="1" tint="0.34998626667073579"/>
      </bottom>
      <diagonal/>
    </border>
    <border>
      <left/>
      <right style="medium">
        <color theme="1" tint="0.34998626667073579"/>
      </right>
      <top style="thin">
        <color theme="1" tint="0.499984740745262"/>
      </top>
      <bottom style="medium">
        <color theme="1" tint="0.34998626667073579"/>
      </bottom>
      <diagonal/>
    </border>
    <border>
      <left style="thin">
        <color theme="1" tint="0.34998626667073579"/>
      </left>
      <right/>
      <top style="medium">
        <color theme="1" tint="0.34998626667073579"/>
      </top>
      <bottom style="medium">
        <color theme="1" tint="0.34998626667073579"/>
      </bottom>
      <diagonal/>
    </border>
    <border>
      <left style="hair">
        <color theme="1" tint="0.34998626667073579"/>
      </left>
      <right/>
      <top style="thin">
        <color theme="1" tint="0.34998626667073579"/>
      </top>
      <bottom/>
      <diagonal/>
    </border>
    <border>
      <left/>
      <right style="thin">
        <color theme="1" tint="0.34998626667073579"/>
      </right>
      <top style="thin">
        <color theme="1" tint="0.499984740745262"/>
      </top>
      <bottom style="thin">
        <color theme="1" tint="0.499984740745262"/>
      </bottom>
      <diagonal/>
    </border>
    <border>
      <left/>
      <right style="hair">
        <color theme="1" tint="0.34998626667073579"/>
      </right>
      <top style="thin">
        <color theme="1" tint="0.499984740745262"/>
      </top>
      <bottom style="thin">
        <color theme="1" tint="0.499984740745262"/>
      </bottom>
      <diagonal/>
    </border>
    <border>
      <left style="hair">
        <color theme="1" tint="0.34998626667073579"/>
      </left>
      <right/>
      <top style="thin">
        <color theme="1" tint="0.499984740745262"/>
      </top>
      <bottom style="thin">
        <color theme="1" tint="0.499984740745262"/>
      </bottom>
      <diagonal/>
    </border>
    <border>
      <left/>
      <right style="medium">
        <color theme="1" tint="0.34998626667073579"/>
      </right>
      <top style="thin">
        <color theme="1" tint="0.499984740745262"/>
      </top>
      <bottom style="thin">
        <color theme="1" tint="0.499984740745262"/>
      </bottom>
      <diagonal/>
    </border>
    <border>
      <left style="hair">
        <color auto="1"/>
      </left>
      <right style="hair">
        <color auto="1"/>
      </right>
      <top style="hair">
        <color auto="1"/>
      </top>
      <bottom style="hair">
        <color auto="1"/>
      </bottom>
      <diagonal/>
    </border>
    <border>
      <left/>
      <right/>
      <top style="hair">
        <color indexed="64"/>
      </top>
      <bottom/>
      <diagonal/>
    </border>
    <border>
      <left/>
      <right style="thin">
        <color indexed="64"/>
      </right>
      <top style="hair">
        <color indexed="64"/>
      </top>
      <bottom/>
      <diagonal/>
    </border>
    <border>
      <left style="hair">
        <color rgb="FF595959"/>
      </left>
      <right/>
      <top/>
      <bottom/>
      <diagonal/>
    </border>
    <border>
      <left/>
      <right style="hair">
        <color rgb="FF595959"/>
      </right>
      <top/>
      <bottom/>
      <diagonal/>
    </border>
    <border>
      <left style="hair">
        <color rgb="FF595959"/>
      </left>
      <right style="hair">
        <color rgb="FF595959"/>
      </right>
      <top style="hair">
        <color auto="1"/>
      </top>
      <bottom style="hair">
        <color rgb="FF595959"/>
      </bottom>
      <diagonal/>
    </border>
    <border>
      <left style="hair">
        <color rgb="FF595959"/>
      </left>
      <right style="hair">
        <color rgb="FF595959"/>
      </right>
      <top style="hair">
        <color rgb="FF595959"/>
      </top>
      <bottom style="hair">
        <color rgb="FF595959"/>
      </bottom>
      <diagonal/>
    </border>
    <border>
      <left style="hair">
        <color rgb="FF595959"/>
      </left>
      <right/>
      <top/>
      <bottom style="thin">
        <color indexed="64"/>
      </bottom>
      <diagonal/>
    </border>
    <border>
      <left/>
      <right style="hair">
        <color rgb="FF595959"/>
      </right>
      <top/>
      <bottom style="thin">
        <color indexed="64"/>
      </bottom>
      <diagonal/>
    </border>
    <border>
      <left style="hair">
        <color auto="1"/>
      </left>
      <right style="hair">
        <color auto="1"/>
      </right>
      <top style="hair">
        <color auto="1"/>
      </top>
      <bottom/>
      <diagonal/>
    </border>
    <border>
      <left style="medium">
        <color indexed="64"/>
      </left>
      <right style="hair">
        <color indexed="64"/>
      </right>
      <top style="medium">
        <color theme="1" tint="0.34998626667073579"/>
      </top>
      <bottom style="thin">
        <color theme="1" tint="0.499984740745262"/>
      </bottom>
      <diagonal/>
    </border>
    <border>
      <left style="hair">
        <color indexed="64"/>
      </left>
      <right/>
      <top style="medium">
        <color theme="1" tint="0.34998626667073579"/>
      </top>
      <bottom style="thin">
        <color theme="1" tint="0.499984740745262"/>
      </bottom>
      <diagonal/>
    </border>
    <border>
      <left/>
      <right style="medium">
        <color indexed="64"/>
      </right>
      <top style="medium">
        <color theme="1" tint="0.34998626667073579"/>
      </top>
      <bottom style="thin">
        <color theme="1" tint="0.499984740745262"/>
      </bottom>
      <diagonal/>
    </border>
    <border>
      <left/>
      <right style="hair">
        <color theme="1" tint="0.499984740745262"/>
      </right>
      <top style="hair">
        <color theme="1" tint="0.34998626667073579"/>
      </top>
      <bottom style="thin">
        <color theme="1" tint="0.34998626667073579"/>
      </bottom>
      <diagonal/>
    </border>
    <border>
      <left style="thin">
        <color theme="1" tint="0.34998626667073579"/>
      </left>
      <right/>
      <top style="thin">
        <color indexed="64"/>
      </top>
      <bottom/>
      <diagonal/>
    </border>
    <border>
      <left/>
      <right style="thin">
        <color theme="1" tint="0.34998626667073579"/>
      </right>
      <top style="thin">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rgb="FF595959"/>
      </left>
      <right/>
      <top style="hair">
        <color rgb="FF595959"/>
      </top>
      <bottom style="hair">
        <color rgb="FF595959"/>
      </bottom>
      <diagonal/>
    </border>
    <border>
      <left/>
      <right/>
      <top style="hair">
        <color rgb="FF595959"/>
      </top>
      <bottom style="hair">
        <color rgb="FF595959"/>
      </bottom>
      <diagonal/>
    </border>
    <border>
      <left/>
      <right style="hair">
        <color indexed="64"/>
      </right>
      <top style="hair">
        <color rgb="FF595959"/>
      </top>
      <bottom style="hair">
        <color rgb="FF595959"/>
      </bottom>
      <diagonal/>
    </border>
    <border>
      <left style="hair">
        <color rgb="FF595959"/>
      </left>
      <right/>
      <top style="hair">
        <color rgb="FF595959"/>
      </top>
      <bottom style="thin">
        <color indexed="64"/>
      </bottom>
      <diagonal/>
    </border>
    <border>
      <left/>
      <right/>
      <top style="hair">
        <color rgb="FF595959"/>
      </top>
      <bottom style="thin">
        <color indexed="64"/>
      </bottom>
      <diagonal/>
    </border>
    <border>
      <left/>
      <right style="hair">
        <color auto="1"/>
      </right>
      <top style="hair">
        <color rgb="FF595959"/>
      </top>
      <bottom style="thin">
        <color indexed="64"/>
      </bottom>
      <diagonal/>
    </border>
    <border>
      <left/>
      <right style="hair">
        <color rgb="FF595959"/>
      </right>
      <top style="hair">
        <color rgb="FF595959"/>
      </top>
      <bottom style="hair">
        <color rgb="FF595959"/>
      </bottom>
      <diagonal/>
    </border>
    <border>
      <left/>
      <right style="hair">
        <color rgb="FF595959"/>
      </right>
      <top style="hair">
        <color rgb="FF595959"/>
      </top>
      <bottom style="thin">
        <color indexed="64"/>
      </bottom>
      <diagonal/>
    </border>
    <border>
      <left style="hair">
        <color rgb="FF595959"/>
      </left>
      <right/>
      <top style="hair">
        <color auto="1"/>
      </top>
      <bottom style="hair">
        <color rgb="FF595959"/>
      </bottom>
      <diagonal/>
    </border>
    <border>
      <left/>
      <right style="hair">
        <color rgb="FF595959"/>
      </right>
      <top style="hair">
        <color auto="1"/>
      </top>
      <bottom style="hair">
        <color rgb="FF595959"/>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7" fillId="0" borderId="0">
      <alignment vertical="center"/>
    </xf>
  </cellStyleXfs>
  <cellXfs count="2256">
    <xf numFmtId="0" fontId="0" fillId="0" borderId="0" xfId="0">
      <alignment vertical="center"/>
    </xf>
    <xf numFmtId="0" fontId="21" fillId="8" borderId="91" xfId="0" quotePrefix="1" applyFont="1" applyFill="1" applyBorder="1" applyAlignment="1">
      <alignment horizontal="center" vertical="center"/>
    </xf>
    <xf numFmtId="0" fontId="22" fillId="8" borderId="92" xfId="0" quotePrefix="1" applyFont="1" applyFill="1" applyBorder="1" applyAlignment="1">
      <alignment horizontal="center" vertical="center"/>
    </xf>
    <xf numFmtId="0" fontId="22" fillId="8" borderId="93" xfId="0" quotePrefix="1" applyFont="1" applyFill="1" applyBorder="1" applyAlignment="1">
      <alignment horizontal="center" vertical="center"/>
    </xf>
    <xf numFmtId="0" fontId="23" fillId="3" borderId="94"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5" xfId="0" applyFont="1" applyFill="1" applyBorder="1" applyAlignment="1">
      <alignment horizontal="center" vertical="center"/>
    </xf>
    <xf numFmtId="0" fontId="15" fillId="3" borderId="96" xfId="0" applyFont="1" applyFill="1" applyBorder="1">
      <alignment vertical="center"/>
    </xf>
    <xf numFmtId="0" fontId="15" fillId="3" borderId="97" xfId="0" applyFont="1" applyFill="1" applyBorder="1">
      <alignment vertical="center"/>
    </xf>
    <xf numFmtId="0" fontId="15" fillId="3" borderId="98" xfId="0" applyFont="1" applyFill="1" applyBorder="1">
      <alignment vertical="center"/>
    </xf>
    <xf numFmtId="0" fontId="15" fillId="3" borderId="99" xfId="0" applyFont="1" applyFill="1" applyBorder="1">
      <alignment vertical="center"/>
    </xf>
    <xf numFmtId="0" fontId="5" fillId="3" borderId="1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7" xfId="0" applyFont="1" applyFill="1" applyBorder="1" applyAlignment="1">
      <alignment horizontal="center" vertical="center"/>
    </xf>
    <xf numFmtId="0" fontId="0" fillId="0" borderId="21" xfId="0" applyBorder="1">
      <alignment vertical="center"/>
    </xf>
    <xf numFmtId="0" fontId="23" fillId="0" borderId="6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3" borderId="102" xfId="0" applyFont="1" applyFill="1" applyBorder="1">
      <alignment vertical="center"/>
    </xf>
    <xf numFmtId="0" fontId="15" fillId="3" borderId="103" xfId="0" applyFont="1" applyFill="1" applyBorder="1">
      <alignment vertical="center"/>
    </xf>
    <xf numFmtId="0" fontId="15" fillId="3" borderId="104" xfId="0" applyFont="1" applyFill="1" applyBorder="1">
      <alignment vertical="center"/>
    </xf>
    <xf numFmtId="0" fontId="15" fillId="0" borderId="101" xfId="0" applyFont="1" applyBorder="1">
      <alignment vertical="center"/>
    </xf>
    <xf numFmtId="0" fontId="24" fillId="0" borderId="65" xfId="0" applyFont="1" applyBorder="1" applyAlignment="1">
      <alignment horizontal="center" vertical="center"/>
    </xf>
    <xf numFmtId="0" fontId="5" fillId="3" borderId="100"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1" fillId="0" borderId="0" xfId="0" applyFont="1">
      <alignment vertical="center"/>
    </xf>
    <xf numFmtId="0" fontId="10" fillId="7" borderId="106" xfId="0" applyFont="1" applyFill="1" applyBorder="1" applyAlignment="1">
      <alignment horizontal="center" vertical="center"/>
    </xf>
    <xf numFmtId="0" fontId="10" fillId="7" borderId="107" xfId="0" applyFont="1" applyFill="1" applyBorder="1" applyAlignment="1">
      <alignment horizontal="center" vertical="center"/>
    </xf>
    <xf numFmtId="0" fontId="26" fillId="6" borderId="108" xfId="0" applyFont="1" applyFill="1" applyBorder="1" applyAlignment="1">
      <alignment horizontal="left" vertical="center"/>
    </xf>
    <xf numFmtId="0" fontId="11" fillId="0" borderId="0" xfId="0" applyFont="1" applyAlignment="1">
      <alignment horizontal="left" vertical="center"/>
    </xf>
    <xf numFmtId="38" fontId="5" fillId="0" borderId="156" xfId="1" applyFont="1" applyBorder="1" applyAlignment="1" applyProtection="1">
      <alignment vertical="center"/>
    </xf>
    <xf numFmtId="38" fontId="5" fillId="0" borderId="0" xfId="1" applyFont="1" applyBorder="1" applyAlignment="1" applyProtection="1">
      <alignment vertical="center"/>
    </xf>
    <xf numFmtId="38" fontId="5" fillId="0" borderId="32" xfId="1" applyFont="1" applyBorder="1" applyAlignment="1" applyProtection="1">
      <alignment vertical="center"/>
    </xf>
    <xf numFmtId="179" fontId="16" fillId="0" borderId="0" xfId="2" applyNumberFormat="1" applyFont="1" applyFill="1" applyBorder="1" applyAlignment="1" applyProtection="1">
      <alignment horizontal="right" vertical="center" shrinkToFit="1"/>
    </xf>
    <xf numFmtId="38" fontId="16" fillId="0" borderId="0" xfId="1" applyFont="1" applyFill="1" applyBorder="1" applyAlignment="1" applyProtection="1">
      <alignment horizontal="right" vertical="center" shrinkToFit="1"/>
    </xf>
    <xf numFmtId="38" fontId="16" fillId="0" borderId="24" xfId="1" applyFont="1" applyFill="1" applyBorder="1" applyAlignment="1" applyProtection="1">
      <alignment horizontal="right" vertical="center" shrinkToFit="1"/>
    </xf>
    <xf numFmtId="179" fontId="16" fillId="0" borderId="24" xfId="2" applyNumberFormat="1" applyFont="1" applyFill="1" applyBorder="1" applyAlignment="1" applyProtection="1">
      <alignment horizontal="right" vertical="center" shrinkToFit="1"/>
    </xf>
    <xf numFmtId="38" fontId="15" fillId="0" borderId="24" xfId="1" applyFont="1" applyFill="1" applyBorder="1" applyAlignment="1" applyProtection="1">
      <alignment vertical="center"/>
    </xf>
    <xf numFmtId="38" fontId="15" fillId="0" borderId="24" xfId="1" applyFont="1" applyBorder="1" applyAlignment="1" applyProtection="1">
      <alignment vertical="center"/>
    </xf>
    <xf numFmtId="38" fontId="15" fillId="0" borderId="25" xfId="1" applyFont="1" applyBorder="1" applyAlignment="1" applyProtection="1">
      <alignment vertical="center"/>
    </xf>
    <xf numFmtId="38" fontId="15" fillId="0" borderId="0" xfId="1" applyFont="1" applyBorder="1" applyAlignment="1" applyProtection="1">
      <alignment vertical="center"/>
    </xf>
    <xf numFmtId="38" fontId="15" fillId="0" borderId="27" xfId="1" applyFont="1" applyBorder="1" applyAlignment="1" applyProtection="1">
      <alignment vertical="center"/>
    </xf>
    <xf numFmtId="38" fontId="15" fillId="0" borderId="32" xfId="1" applyFont="1" applyFill="1" applyBorder="1" applyAlignment="1" applyProtection="1">
      <alignment vertical="center"/>
    </xf>
    <xf numFmtId="38" fontId="15" fillId="0" borderId="32" xfId="1" applyFont="1" applyBorder="1" applyAlignment="1" applyProtection="1">
      <alignment vertical="center"/>
    </xf>
    <xf numFmtId="38" fontId="15" fillId="0" borderId="31" xfId="1" applyFont="1" applyBorder="1" applyAlignment="1" applyProtection="1">
      <alignment vertical="center"/>
    </xf>
    <xf numFmtId="0" fontId="5" fillId="0" borderId="120" xfId="0" applyFont="1" applyBorder="1" applyAlignment="1">
      <alignment horizontal="left" vertical="center"/>
    </xf>
    <xf numFmtId="0" fontId="5" fillId="0" borderId="115" xfId="0" applyFont="1" applyBorder="1" applyAlignment="1">
      <alignment horizontal="right" vertical="top"/>
    </xf>
    <xf numFmtId="0" fontId="5" fillId="0" borderId="26" xfId="0" applyFont="1" applyBorder="1" applyAlignment="1">
      <alignment vertical="top"/>
    </xf>
    <xf numFmtId="0" fontId="5" fillId="0" borderId="0" xfId="0" applyFont="1">
      <alignment vertical="center"/>
    </xf>
    <xf numFmtId="0" fontId="7" fillId="0" borderId="0" xfId="0" applyFont="1">
      <alignment vertical="center"/>
    </xf>
    <xf numFmtId="0" fontId="5" fillId="0" borderId="26" xfId="0" applyFont="1" applyBorder="1">
      <alignment vertical="center"/>
    </xf>
    <xf numFmtId="0" fontId="5" fillId="0" borderId="0" xfId="0" applyFont="1" applyAlignment="1">
      <alignment horizontal="center" vertical="center"/>
    </xf>
    <xf numFmtId="0" fontId="5" fillId="11" borderId="0" xfId="0" applyFont="1" applyFill="1" applyAlignment="1">
      <alignment horizontal="center" vertical="center"/>
    </xf>
    <xf numFmtId="0" fontId="5" fillId="11" borderId="0" xfId="0" applyFont="1" applyFill="1" applyAlignment="1">
      <alignment horizontal="right" vertical="center"/>
    </xf>
    <xf numFmtId="0" fontId="5" fillId="11" borderId="0" xfId="0" quotePrefix="1" applyFont="1" applyFill="1" applyAlignment="1">
      <alignment horizontal="center" vertical="center"/>
    </xf>
    <xf numFmtId="0" fontId="5" fillId="0" borderId="26" xfId="0" applyFont="1" applyBorder="1" applyAlignment="1">
      <alignment horizontal="right" vertical="top"/>
    </xf>
    <xf numFmtId="0" fontId="5" fillId="0" borderId="30" xfId="0" applyFont="1" applyBorder="1" applyAlignment="1">
      <alignment horizontal="right" vertical="top"/>
    </xf>
    <xf numFmtId="0" fontId="5" fillId="0" borderId="23" xfId="0" applyFont="1" applyBorder="1" applyAlignment="1">
      <alignment horizontal="right" vertical="center"/>
    </xf>
    <xf numFmtId="0" fontId="32" fillId="0" borderId="0" xfId="0" applyFont="1">
      <alignment vertical="center"/>
    </xf>
    <xf numFmtId="0" fontId="33" fillId="0" borderId="0" xfId="0" applyFont="1" applyAlignment="1">
      <alignment vertical="top"/>
    </xf>
    <xf numFmtId="0" fontId="28" fillId="11" borderId="0" xfId="0" applyFont="1" applyFill="1" applyAlignment="1">
      <alignment horizontal="left" vertical="center"/>
    </xf>
    <xf numFmtId="0" fontId="6" fillId="0" borderId="0" xfId="0" applyFont="1">
      <alignment vertical="center"/>
    </xf>
    <xf numFmtId="0" fontId="5" fillId="0" borderId="23" xfId="0" applyFont="1" applyBorder="1" applyAlignment="1">
      <alignment horizontal="right" vertical="top"/>
    </xf>
    <xf numFmtId="0" fontId="5" fillId="0" borderId="24" xfId="0" applyFont="1" applyBorder="1" applyAlignment="1">
      <alignment vertical="top"/>
    </xf>
    <xf numFmtId="0" fontId="5" fillId="0" borderId="25" xfId="0" applyFont="1" applyBorder="1" applyAlignment="1">
      <alignment vertical="top"/>
    </xf>
    <xf numFmtId="0" fontId="5" fillId="0" borderId="27" xfId="0" applyFont="1" applyBorder="1">
      <alignment vertical="center"/>
    </xf>
    <xf numFmtId="0" fontId="5" fillId="0" borderId="27" xfId="0" applyFont="1" applyBorder="1" applyAlignment="1">
      <alignment vertical="top"/>
    </xf>
    <xf numFmtId="181" fontId="5" fillId="0" borderId="0" xfId="0" applyNumberFormat="1" applyFont="1" applyAlignment="1">
      <alignment horizontal="center" vertical="center"/>
    </xf>
    <xf numFmtId="0" fontId="5" fillId="0" borderId="15" xfId="0" applyFont="1" applyBorder="1" applyAlignment="1">
      <alignment vertical="top"/>
    </xf>
    <xf numFmtId="0" fontId="5" fillId="0" borderId="30" xfId="0" applyFont="1" applyBorder="1">
      <alignment vertical="center"/>
    </xf>
    <xf numFmtId="0" fontId="5" fillId="0" borderId="32" xfId="0" applyFont="1" applyBorder="1">
      <alignment vertical="center"/>
    </xf>
    <xf numFmtId="0" fontId="5" fillId="0" borderId="31" xfId="0" applyFont="1" applyBorder="1">
      <alignment vertical="center"/>
    </xf>
    <xf numFmtId="0" fontId="33" fillId="0" borderId="0" xfId="0" applyFont="1">
      <alignment vertical="center"/>
    </xf>
    <xf numFmtId="0" fontId="5" fillId="0" borderId="26" xfId="0" applyFont="1" applyBorder="1" applyAlignment="1">
      <alignment horizontal="right" vertical="center"/>
    </xf>
    <xf numFmtId="0" fontId="6" fillId="0" borderId="30" xfId="0" applyFont="1" applyBorder="1" applyAlignment="1">
      <alignment vertical="top"/>
    </xf>
    <xf numFmtId="182" fontId="7" fillId="0" borderId="0" xfId="0" applyNumberFormat="1" applyFont="1">
      <alignment vertical="center"/>
    </xf>
    <xf numFmtId="0" fontId="5" fillId="0" borderId="0" xfId="0" applyFont="1" applyAlignment="1">
      <alignment horizontal="center" vertical="center" wrapText="1"/>
    </xf>
    <xf numFmtId="0" fontId="5" fillId="0" borderId="51" xfId="0" applyFont="1" applyBorder="1">
      <alignment vertical="center"/>
    </xf>
    <xf numFmtId="0" fontId="5" fillId="0" borderId="30" xfId="0" applyFont="1" applyBorder="1" applyAlignment="1">
      <alignment vertical="top"/>
    </xf>
    <xf numFmtId="182" fontId="5" fillId="0" borderId="31" xfId="0" applyNumberFormat="1" applyFont="1" applyBorder="1">
      <alignment vertical="center"/>
    </xf>
    <xf numFmtId="0" fontId="5" fillId="0" borderId="156" xfId="0" applyFont="1" applyBorder="1">
      <alignment vertical="center"/>
    </xf>
    <xf numFmtId="49" fontId="5" fillId="0" borderId="32" xfId="0" applyNumberFormat="1" applyFont="1" applyBorder="1">
      <alignment vertical="center"/>
    </xf>
    <xf numFmtId="0" fontId="6" fillId="0" borderId="0" xfId="0" applyFont="1" applyAlignment="1">
      <alignment vertical="top"/>
    </xf>
    <xf numFmtId="0" fontId="6" fillId="0" borderId="0" xfId="0" applyFont="1" applyAlignment="1">
      <alignment vertical="top" wrapText="1"/>
    </xf>
    <xf numFmtId="0" fontId="5" fillId="0" borderId="0" xfId="0" applyFont="1" applyAlignment="1">
      <alignment vertical="top" wrapText="1"/>
    </xf>
    <xf numFmtId="49" fontId="31" fillId="0" borderId="0" xfId="0" applyNumberFormat="1" applyFont="1">
      <alignment vertical="center"/>
    </xf>
    <xf numFmtId="0" fontId="5" fillId="0" borderId="0" xfId="0" applyFont="1" applyAlignment="1">
      <alignment vertical="top"/>
    </xf>
    <xf numFmtId="0" fontId="31" fillId="0" borderId="0" xfId="0" applyFont="1">
      <alignment vertical="center"/>
    </xf>
    <xf numFmtId="0" fontId="36" fillId="0" borderId="0" xfId="0" applyFont="1">
      <alignment vertical="center"/>
    </xf>
    <xf numFmtId="0" fontId="5" fillId="0" borderId="0" xfId="0" applyFont="1" applyAlignment="1">
      <alignment vertical="center" wrapText="1"/>
    </xf>
    <xf numFmtId="0" fontId="5" fillId="0" borderId="32" xfId="0" applyFont="1" applyBorder="1" applyAlignment="1">
      <alignment vertical="top"/>
    </xf>
    <xf numFmtId="0" fontId="5" fillId="0" borderId="31" xfId="0" applyFont="1" applyBorder="1" applyAlignment="1">
      <alignment vertical="top"/>
    </xf>
    <xf numFmtId="49" fontId="5" fillId="0" borderId="0" xfId="0" applyNumberFormat="1" applyFont="1">
      <alignment vertical="center"/>
    </xf>
    <xf numFmtId="0" fontId="5" fillId="0" borderId="24" xfId="0" applyFont="1" applyBorder="1" applyAlignment="1">
      <alignment vertical="center" shrinkToFit="1"/>
    </xf>
    <xf numFmtId="0" fontId="33" fillId="0" borderId="24" xfId="0" applyFont="1" applyBorder="1" applyAlignment="1">
      <alignment vertical="center" shrinkToFit="1"/>
    </xf>
    <xf numFmtId="0" fontId="5" fillId="0" borderId="25" xfId="0" applyFont="1" applyBorder="1" applyAlignment="1">
      <alignment vertical="center" shrinkToFit="1"/>
    </xf>
    <xf numFmtId="0" fontId="5" fillId="0" borderId="23" xfId="0" applyFont="1" applyBorder="1">
      <alignment vertical="center"/>
    </xf>
    <xf numFmtId="38" fontId="5" fillId="0" borderId="24" xfId="1" applyFont="1" applyBorder="1" applyAlignment="1" applyProtection="1">
      <alignment vertical="center"/>
    </xf>
    <xf numFmtId="0" fontId="5" fillId="0" borderId="0" xfId="0" quotePrefix="1" applyFont="1" applyAlignment="1">
      <alignment horizontal="center" vertical="center"/>
    </xf>
    <xf numFmtId="0" fontId="5" fillId="0" borderId="119" xfId="0" applyFont="1" applyBorder="1" applyAlignment="1">
      <alignment horizontal="right" vertical="center"/>
    </xf>
    <xf numFmtId="0" fontId="5" fillId="0" borderId="206" xfId="0" applyFont="1" applyBorder="1" applyAlignment="1">
      <alignment horizontal="right" vertical="center"/>
    </xf>
    <xf numFmtId="0" fontId="5" fillId="0" borderId="177" xfId="0" applyFont="1" applyBorder="1" applyAlignment="1">
      <alignment horizontal="right" vertical="center"/>
    </xf>
    <xf numFmtId="0" fontId="5" fillId="0" borderId="63" xfId="0" applyFont="1" applyBorder="1" applyAlignment="1">
      <alignment horizontal="left" vertical="center"/>
    </xf>
    <xf numFmtId="0" fontId="5" fillId="0" borderId="182" xfId="0" applyFont="1" applyBorder="1" applyAlignment="1">
      <alignment horizontal="right" vertical="center"/>
    </xf>
    <xf numFmtId="0" fontId="5" fillId="0" borderId="177" xfId="0" applyFont="1" applyBorder="1">
      <alignment vertical="center"/>
    </xf>
    <xf numFmtId="0" fontId="5" fillId="0" borderId="187" xfId="0" applyFont="1" applyBorder="1" applyAlignment="1">
      <alignment horizontal="right" vertical="center"/>
    </xf>
    <xf numFmtId="0" fontId="5" fillId="0" borderId="24" xfId="0" applyFont="1" applyBorder="1" applyAlignment="1">
      <alignment vertical="top" wrapText="1"/>
    </xf>
    <xf numFmtId="0" fontId="5" fillId="0" borderId="235" xfId="0" applyFont="1" applyBorder="1" applyAlignment="1">
      <alignment horizontal="left" vertical="center"/>
    </xf>
    <xf numFmtId="180" fontId="5" fillId="0" borderId="0" xfId="0" applyNumberFormat="1" applyFont="1" applyAlignment="1">
      <alignment horizontal="right" vertical="center"/>
    </xf>
    <xf numFmtId="180" fontId="27" fillId="0" borderId="0" xfId="0" applyNumberFormat="1" applyFont="1" applyAlignment="1">
      <alignment horizontal="right" vertical="center"/>
    </xf>
    <xf numFmtId="0" fontId="7" fillId="0" borderId="0" xfId="0" applyFont="1" applyAlignment="1">
      <alignment vertical="top"/>
    </xf>
    <xf numFmtId="0" fontId="7" fillId="0" borderId="0" xfId="0" applyFont="1" applyAlignment="1">
      <alignment vertical="center" wrapText="1"/>
    </xf>
    <xf numFmtId="0" fontId="5" fillId="0" borderId="0" xfId="0" applyFont="1" applyAlignment="1">
      <alignment horizontal="left" vertical="center" wrapText="1"/>
    </xf>
    <xf numFmtId="0" fontId="5" fillId="0" borderId="179" xfId="0" applyFont="1" applyBorder="1" applyAlignment="1">
      <alignment horizontal="left" vertical="center"/>
    </xf>
    <xf numFmtId="0" fontId="29" fillId="0" borderId="0" xfId="0" applyFont="1">
      <alignment vertical="center"/>
    </xf>
    <xf numFmtId="0" fontId="29" fillId="0" borderId="27" xfId="0" applyFont="1" applyBorder="1">
      <alignment vertical="center"/>
    </xf>
    <xf numFmtId="49" fontId="5" fillId="0" borderId="0" xfId="0" applyNumberFormat="1" applyFont="1" applyAlignment="1">
      <alignment horizontal="left" vertical="top" wrapText="1"/>
    </xf>
    <xf numFmtId="0" fontId="5" fillId="0" borderId="25" xfId="0" applyFont="1" applyBorder="1" applyAlignment="1">
      <alignment vertical="top" wrapText="1"/>
    </xf>
    <xf numFmtId="0" fontId="5" fillId="0" borderId="205" xfId="0" applyFont="1" applyBorder="1" applyAlignment="1">
      <alignment vertical="top"/>
    </xf>
    <xf numFmtId="0" fontId="5" fillId="0" borderId="137" xfId="0" applyFont="1" applyBorder="1" applyAlignment="1">
      <alignment vertical="top"/>
    </xf>
    <xf numFmtId="0" fontId="5" fillId="0" borderId="187" xfId="0" applyFont="1" applyBorder="1">
      <alignment vertical="center"/>
    </xf>
    <xf numFmtId="0" fontId="33" fillId="0" borderId="165" xfId="0" applyFont="1" applyBorder="1">
      <alignment vertical="center"/>
    </xf>
    <xf numFmtId="0" fontId="5" fillId="0" borderId="165" xfId="0" applyFont="1" applyBorder="1">
      <alignment vertical="center"/>
    </xf>
    <xf numFmtId="0" fontId="6" fillId="0" borderId="26" xfId="0" applyFont="1" applyBorder="1" applyAlignment="1">
      <alignment vertical="top"/>
    </xf>
    <xf numFmtId="49" fontId="5" fillId="0" borderId="24" xfId="0" applyNumberFormat="1" applyFont="1" applyBorder="1" applyAlignment="1">
      <alignment horizontal="center" vertical="center"/>
    </xf>
    <xf numFmtId="49" fontId="5" fillId="0" borderId="0" xfId="0" applyNumberFormat="1" applyFont="1" applyAlignment="1">
      <alignment horizontal="center" vertical="center"/>
    </xf>
    <xf numFmtId="0" fontId="7" fillId="0" borderId="0" xfId="0" applyFont="1" applyAlignment="1">
      <alignment horizontal="center" vertical="center"/>
    </xf>
    <xf numFmtId="0" fontId="11" fillId="0" borderId="265" xfId="0" applyFont="1" applyBorder="1">
      <alignment vertical="center"/>
    </xf>
    <xf numFmtId="0" fontId="11" fillId="0" borderId="266" xfId="0" applyFont="1" applyBorder="1">
      <alignment vertical="center"/>
    </xf>
    <xf numFmtId="0" fontId="11" fillId="0" borderId="266" xfId="0" applyFont="1" applyBorder="1" applyAlignment="1">
      <alignment horizontal="left" vertical="center"/>
    </xf>
    <xf numFmtId="0" fontId="11" fillId="0" borderId="267" xfId="0" applyFont="1" applyBorder="1">
      <alignment vertical="center"/>
    </xf>
    <xf numFmtId="0" fontId="11" fillId="0" borderId="268" xfId="0" applyFont="1" applyBorder="1">
      <alignment vertical="center"/>
    </xf>
    <xf numFmtId="0" fontId="11" fillId="0" borderId="268" xfId="0" applyFont="1" applyBorder="1" applyAlignment="1">
      <alignment horizontal="left" vertical="center"/>
    </xf>
    <xf numFmtId="49" fontId="11" fillId="0" borderId="268" xfId="0" applyNumberFormat="1" applyFont="1" applyBorder="1" applyAlignment="1">
      <alignment horizontal="left" vertical="center"/>
    </xf>
    <xf numFmtId="176" fontId="11" fillId="0" borderId="268" xfId="0" applyNumberFormat="1" applyFont="1" applyBorder="1" applyAlignment="1">
      <alignment horizontal="left" vertical="center"/>
    </xf>
    <xf numFmtId="0" fontId="11" fillId="2" borderId="267" xfId="0" applyFont="1" applyFill="1" applyBorder="1">
      <alignment vertical="center"/>
    </xf>
    <xf numFmtId="0" fontId="11" fillId="2" borderId="268" xfId="0" applyFont="1" applyFill="1" applyBorder="1">
      <alignment vertical="center"/>
    </xf>
    <xf numFmtId="0" fontId="42" fillId="2" borderId="268" xfId="0" applyFont="1" applyFill="1" applyBorder="1">
      <alignment vertical="center"/>
    </xf>
    <xf numFmtId="0" fontId="20" fillId="0" borderId="268" xfId="0" applyFont="1" applyBorder="1">
      <alignment vertical="center"/>
    </xf>
    <xf numFmtId="0" fontId="11" fillId="2" borderId="268" xfId="0" applyFont="1" applyFill="1" applyBorder="1" applyAlignment="1">
      <alignment horizontal="left" vertical="center"/>
    </xf>
    <xf numFmtId="0" fontId="11" fillId="9" borderId="267" xfId="0" applyFont="1" applyFill="1" applyBorder="1">
      <alignment vertical="center"/>
    </xf>
    <xf numFmtId="0" fontId="11" fillId="9" borderId="268" xfId="0" applyFont="1" applyFill="1" applyBorder="1">
      <alignment vertical="center"/>
    </xf>
    <xf numFmtId="49" fontId="11" fillId="9" borderId="268" xfId="0" applyNumberFormat="1" applyFont="1" applyFill="1" applyBorder="1" applyAlignment="1">
      <alignment horizontal="left" vertical="center"/>
    </xf>
    <xf numFmtId="0" fontId="3" fillId="0" borderId="0" xfId="0" applyFont="1">
      <alignment vertical="center"/>
    </xf>
    <xf numFmtId="0" fontId="3" fillId="0" borderId="68" xfId="0" applyFont="1" applyBorder="1" applyAlignment="1">
      <alignment vertical="top"/>
    </xf>
    <xf numFmtId="0" fontId="3" fillId="0" borderId="68" xfId="0" applyFont="1" applyBorder="1" applyAlignment="1">
      <alignment horizontal="left" vertical="center"/>
    </xf>
    <xf numFmtId="0" fontId="0" fillId="0" borderId="68" xfId="0" applyBorder="1" applyAlignment="1">
      <alignment horizontal="left" vertical="center"/>
    </xf>
    <xf numFmtId="177" fontId="3" fillId="0" borderId="68" xfId="0" applyNumberFormat="1" applyFont="1" applyBorder="1" applyAlignment="1">
      <alignment horizontal="left" vertical="center"/>
    </xf>
    <xf numFmtId="0" fontId="12" fillId="0" borderId="68" xfId="0" applyFont="1" applyBorder="1" applyAlignment="1">
      <alignment horizontal="left" vertical="center" shrinkToFit="1"/>
    </xf>
    <xf numFmtId="0" fontId="0" fillId="0" borderId="68" xfId="0" applyBorder="1" applyAlignment="1">
      <alignment horizontal="left" vertical="center" shrinkToFit="1"/>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4" fontId="3" fillId="0" borderId="0" xfId="0" applyNumberFormat="1" applyFont="1" applyAlignment="1">
      <alignment horizontal="left" vertical="center"/>
    </xf>
    <xf numFmtId="0" fontId="9" fillId="0" borderId="0" xfId="0" applyFont="1">
      <alignment vertical="center"/>
    </xf>
    <xf numFmtId="176" fontId="8" fillId="0" borderId="0" xfId="0" applyNumberFormat="1" applyFont="1" applyAlignment="1">
      <alignment horizontal="right" vertical="center"/>
    </xf>
    <xf numFmtId="176" fontId="6" fillId="0" borderId="0" xfId="0" applyNumberFormat="1" applyFont="1" applyAlignment="1">
      <alignment horizontal="center"/>
    </xf>
    <xf numFmtId="0" fontId="3" fillId="3" borderId="2" xfId="0" applyFont="1" applyFill="1" applyBorder="1" applyAlignment="1">
      <alignment vertical="top"/>
    </xf>
    <xf numFmtId="0" fontId="3" fillId="3" borderId="44" xfId="0" applyFont="1" applyFill="1" applyBorder="1" applyAlignment="1">
      <alignment vertical="top"/>
    </xf>
    <xf numFmtId="0" fontId="3" fillId="3" borderId="3" xfId="0" applyFont="1" applyFill="1" applyBorder="1" applyAlignment="1">
      <alignment vertical="top"/>
    </xf>
    <xf numFmtId="0" fontId="3" fillId="0" borderId="0" xfId="0" applyFont="1" applyAlignment="1">
      <alignment horizontal="left" vertical="top"/>
    </xf>
    <xf numFmtId="0" fontId="0" fillId="0" borderId="0" xfId="0" applyAlignment="1">
      <alignment horizontal="left" vertical="top"/>
    </xf>
    <xf numFmtId="0" fontId="3" fillId="3" borderId="48" xfId="0" applyFont="1" applyFill="1" applyBorder="1" applyAlignment="1">
      <alignment vertical="top"/>
    </xf>
    <xf numFmtId="0" fontId="3" fillId="3" borderId="21" xfId="0" applyFont="1" applyFill="1" applyBorder="1">
      <alignment vertical="center"/>
    </xf>
    <xf numFmtId="0" fontId="3" fillId="3" borderId="2" xfId="0" applyFont="1" applyFill="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21" xfId="0" applyFont="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3" fillId="0" borderId="58" xfId="0" applyFont="1" applyBorder="1">
      <alignment vertical="center"/>
    </xf>
    <xf numFmtId="0" fontId="3" fillId="0" borderId="43" xfId="0" applyFont="1" applyBorder="1">
      <alignment vertical="center"/>
    </xf>
    <xf numFmtId="0" fontId="3" fillId="3" borderId="41" xfId="0" applyFont="1" applyFill="1" applyBorder="1">
      <alignment vertical="center"/>
    </xf>
    <xf numFmtId="0" fontId="3" fillId="2" borderId="31" xfId="0" applyFont="1" applyFill="1" applyBorder="1">
      <alignment vertical="center"/>
    </xf>
    <xf numFmtId="0" fontId="3" fillId="3" borderId="3" xfId="0" applyFont="1" applyFill="1" applyBorder="1">
      <alignment vertical="center"/>
    </xf>
    <xf numFmtId="0" fontId="3" fillId="2" borderId="14" xfId="0" applyFont="1" applyFill="1" applyBorder="1">
      <alignment vertical="center"/>
    </xf>
    <xf numFmtId="0" fontId="3" fillId="0" borderId="23"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2" xfId="0" applyFont="1" applyBorder="1">
      <alignment vertical="center"/>
    </xf>
    <xf numFmtId="176" fontId="0" fillId="0" borderId="0" xfId="0" applyNumberFormat="1">
      <alignment vertical="center"/>
    </xf>
    <xf numFmtId="0" fontId="3" fillId="3" borderId="23"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26" xfId="0" applyFont="1" applyFill="1" applyBorder="1">
      <alignment vertical="center"/>
    </xf>
    <xf numFmtId="0" fontId="3" fillId="3" borderId="30" xfId="0" applyFont="1" applyFill="1" applyBorder="1">
      <alignment vertical="center"/>
    </xf>
    <xf numFmtId="0" fontId="3" fillId="3" borderId="36" xfId="0" applyFont="1" applyFill="1" applyBorder="1">
      <alignment vertical="center"/>
    </xf>
    <xf numFmtId="0" fontId="3" fillId="3" borderId="28" xfId="0" applyFont="1" applyFill="1" applyBorder="1">
      <alignment vertical="center"/>
    </xf>
    <xf numFmtId="0" fontId="3" fillId="0" borderId="13" xfId="0" applyFont="1" applyBorder="1">
      <alignment vertical="center"/>
    </xf>
    <xf numFmtId="0" fontId="3" fillId="0" borderId="17" xfId="0" applyFont="1" applyBorder="1">
      <alignment vertical="center"/>
    </xf>
    <xf numFmtId="0" fontId="11" fillId="0" borderId="109" xfId="0" applyFont="1" applyBorder="1" applyAlignment="1">
      <alignment horizontal="center" vertical="center"/>
    </xf>
    <xf numFmtId="182" fontId="11" fillId="2" borderId="268" xfId="0" applyNumberFormat="1" applyFont="1" applyFill="1" applyBorder="1" applyAlignment="1">
      <alignment horizontal="left" vertical="center"/>
    </xf>
    <xf numFmtId="182" fontId="11" fillId="0" borderId="268" xfId="0" applyNumberFormat="1" applyFont="1" applyBorder="1" applyAlignment="1">
      <alignment horizontal="left" vertical="center"/>
    </xf>
    <xf numFmtId="0" fontId="3" fillId="3" borderId="48" xfId="0" applyFont="1" applyFill="1" applyBorder="1">
      <alignment vertical="center"/>
    </xf>
    <xf numFmtId="0" fontId="3" fillId="0" borderId="1" xfId="0" applyFont="1" applyBorder="1">
      <alignment vertical="center"/>
    </xf>
    <xf numFmtId="0" fontId="3" fillId="0" borderId="35" xfId="0" applyFont="1" applyBorder="1">
      <alignment vertical="center"/>
    </xf>
    <xf numFmtId="0" fontId="3" fillId="0" borderId="2" xfId="0" applyFont="1" applyBorder="1">
      <alignment vertical="center"/>
    </xf>
    <xf numFmtId="0" fontId="3" fillId="0" borderId="36"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37" xfId="0" applyFont="1" applyBorder="1">
      <alignment vertical="center"/>
    </xf>
    <xf numFmtId="0" fontId="10" fillId="6" borderId="267" xfId="0" applyFont="1" applyFill="1" applyBorder="1">
      <alignment vertical="center"/>
    </xf>
    <xf numFmtId="0" fontId="11" fillId="6" borderId="268" xfId="0" applyFont="1" applyFill="1" applyBorder="1">
      <alignment vertical="center"/>
    </xf>
    <xf numFmtId="0" fontId="28" fillId="11" borderId="32" xfId="0" applyFont="1" applyFill="1" applyBorder="1" applyAlignment="1">
      <alignment horizontal="left" vertical="center"/>
    </xf>
    <xf numFmtId="0" fontId="27" fillId="11" borderId="130" xfId="0" applyFont="1" applyFill="1" applyBorder="1" applyAlignment="1">
      <alignment horizontal="left" vertical="center"/>
    </xf>
    <xf numFmtId="0" fontId="27" fillId="3" borderId="26" xfId="0" applyFont="1" applyFill="1" applyBorder="1" applyAlignment="1">
      <alignment horizontal="left" vertical="center"/>
    </xf>
    <xf numFmtId="0" fontId="27" fillId="3" borderId="30" xfId="0" applyFont="1" applyFill="1" applyBorder="1" applyAlignment="1">
      <alignment horizontal="left" vertical="center"/>
    </xf>
    <xf numFmtId="0" fontId="28" fillId="11" borderId="21" xfId="0" applyFont="1" applyFill="1" applyBorder="1" applyAlignment="1">
      <alignment horizontal="left" vertical="center"/>
    </xf>
    <xf numFmtId="0" fontId="11" fillId="9" borderId="265" xfId="0" applyFont="1" applyFill="1" applyBorder="1">
      <alignment vertical="center"/>
    </xf>
    <xf numFmtId="0" fontId="23" fillId="0" borderId="101" xfId="0" applyFont="1" applyBorder="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horizontal="center" vertical="center" shrinkToFit="1"/>
    </xf>
    <xf numFmtId="0" fontId="19" fillId="0" borderId="0" xfId="0" applyFont="1">
      <alignment vertical="center"/>
    </xf>
    <xf numFmtId="0" fontId="40" fillId="0" borderId="0" xfId="3" applyFont="1" applyFill="1" applyAlignment="1" applyProtection="1">
      <alignment horizontal="center" vertical="center"/>
    </xf>
    <xf numFmtId="0" fontId="40" fillId="9" borderId="0" xfId="3" applyFont="1" applyFill="1" applyAlignment="1" applyProtection="1">
      <alignment horizontal="center" vertical="center"/>
    </xf>
    <xf numFmtId="0" fontId="3" fillId="9" borderId="0" xfId="0" applyFont="1" applyFill="1">
      <alignment vertical="center"/>
    </xf>
    <xf numFmtId="0" fontId="3" fillId="9" borderId="0" xfId="0" applyFont="1" applyFill="1" applyAlignment="1">
      <alignment horizontal="left" vertical="top"/>
    </xf>
    <xf numFmtId="0" fontId="0" fillId="9" borderId="0" xfId="0" applyFill="1" applyAlignment="1">
      <alignment horizontal="left" vertical="top"/>
    </xf>
    <xf numFmtId="0" fontId="3" fillId="9" borderId="0" xfId="0" applyFont="1" applyFill="1" applyAlignment="1">
      <alignment horizontal="left" vertical="center"/>
    </xf>
    <xf numFmtId="0" fontId="3" fillId="9" borderId="0" xfId="0" applyFont="1" applyFill="1" applyAlignment="1">
      <alignment horizontal="center" vertical="center"/>
    </xf>
    <xf numFmtId="14" fontId="3" fillId="9" borderId="0" xfId="0" applyNumberFormat="1" applyFont="1" applyFill="1" applyAlignment="1">
      <alignment horizontal="center" vertical="center"/>
    </xf>
    <xf numFmtId="14" fontId="3" fillId="9" borderId="0" xfId="0" applyNumberFormat="1" applyFont="1" applyFill="1" applyAlignment="1">
      <alignment horizontal="left" vertical="center"/>
    </xf>
    <xf numFmtId="0" fontId="0" fillId="9" borderId="0" xfId="0" applyFill="1" applyAlignment="1">
      <alignment horizontal="left" vertical="center"/>
    </xf>
    <xf numFmtId="0" fontId="44" fillId="0" borderId="129" xfId="0" applyFont="1" applyBorder="1">
      <alignment vertical="center"/>
    </xf>
    <xf numFmtId="0" fontId="44" fillId="0" borderId="130" xfId="0" applyFont="1" applyBorder="1">
      <alignment vertical="center"/>
    </xf>
    <xf numFmtId="0" fontId="44" fillId="0" borderId="165" xfId="0" applyFont="1" applyBorder="1">
      <alignment vertical="center"/>
    </xf>
    <xf numFmtId="0" fontId="44" fillId="0" borderId="166" xfId="0" applyFont="1" applyBorder="1">
      <alignment vertical="center"/>
    </xf>
    <xf numFmtId="0" fontId="42" fillId="0" borderId="0" xfId="0" applyFont="1">
      <alignment vertical="center"/>
    </xf>
    <xf numFmtId="0" fontId="10" fillId="7" borderId="282" xfId="0" applyFont="1" applyFill="1" applyBorder="1" applyAlignment="1">
      <alignment horizontal="center" vertical="center"/>
    </xf>
    <xf numFmtId="0" fontId="11" fillId="0" borderId="283" xfId="0" applyFont="1" applyBorder="1">
      <alignment vertical="center"/>
    </xf>
    <xf numFmtId="49" fontId="11" fillId="6" borderId="268" xfId="0" applyNumberFormat="1" applyFont="1" applyFill="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5" fillId="0" borderId="24" xfId="0" applyFont="1" applyBorder="1" applyAlignment="1">
      <alignment horizontal="left" vertical="top" wrapText="1"/>
    </xf>
    <xf numFmtId="0" fontId="6" fillId="0" borderId="0" xfId="0" applyFont="1" applyAlignment="1">
      <alignment horizontal="left" vertical="top" wrapText="1"/>
    </xf>
    <xf numFmtId="0" fontId="5" fillId="0" borderId="24" xfId="0" applyFont="1" applyBorder="1">
      <alignment vertical="center"/>
    </xf>
    <xf numFmtId="0" fontId="5" fillId="0" borderId="25" xfId="0" applyFont="1" applyBorder="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left" vertical="center"/>
    </xf>
    <xf numFmtId="0" fontId="5" fillId="0" borderId="27" xfId="0" applyFont="1" applyBorder="1" applyAlignment="1">
      <alignment horizontal="center" vertical="center"/>
    </xf>
    <xf numFmtId="0" fontId="27" fillId="11" borderId="129" xfId="0" applyFont="1" applyFill="1" applyBorder="1" applyAlignment="1">
      <alignment horizontal="left"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38" fontId="15" fillId="0" borderId="0" xfId="1" applyFont="1" applyFill="1" applyBorder="1" applyAlignment="1" applyProtection="1">
      <alignment vertical="center"/>
    </xf>
    <xf numFmtId="0" fontId="7" fillId="0" borderId="0" xfId="0" applyFont="1" applyAlignment="1">
      <alignment horizontal="left" vertical="center" wrapText="1"/>
    </xf>
    <xf numFmtId="0" fontId="3" fillId="0" borderId="14" xfId="0" applyFont="1" applyBorder="1">
      <alignment vertical="center"/>
    </xf>
    <xf numFmtId="0" fontId="3" fillId="0" borderId="56" xfId="0" applyFont="1" applyBorder="1" applyAlignment="1">
      <alignment vertical="top"/>
    </xf>
    <xf numFmtId="0" fontId="3" fillId="0" borderId="0" xfId="0" quotePrefix="1" applyFont="1" applyAlignment="1">
      <alignment horizontal="center" vertical="top"/>
    </xf>
    <xf numFmtId="0" fontId="14" fillId="0" borderId="0" xfId="0" applyFont="1">
      <alignment vertical="center"/>
    </xf>
    <xf numFmtId="0" fontId="3" fillId="3" borderId="35" xfId="0" applyFont="1" applyFill="1" applyBorder="1">
      <alignment vertical="center"/>
    </xf>
    <xf numFmtId="0" fontId="3" fillId="2" borderId="12" xfId="0" applyFont="1" applyFill="1" applyBorder="1" applyAlignment="1">
      <alignment vertical="center" shrinkToFit="1"/>
    </xf>
    <xf numFmtId="0" fontId="3" fillId="2" borderId="14" xfId="0" applyFont="1" applyFill="1" applyBorder="1" applyAlignment="1">
      <alignment vertical="center" shrinkToFit="1"/>
    </xf>
    <xf numFmtId="184" fontId="3" fillId="0" borderId="22" xfId="0" applyNumberFormat="1" applyFont="1" applyBorder="1" applyAlignment="1">
      <alignment horizontal="center" vertical="center"/>
    </xf>
    <xf numFmtId="0" fontId="48" fillId="0" borderId="283" xfId="0" applyFont="1" applyBorder="1">
      <alignment vertical="center"/>
    </xf>
    <xf numFmtId="0" fontId="49" fillId="0" borderId="267" xfId="0" applyFont="1" applyBorder="1">
      <alignment vertical="center"/>
    </xf>
    <xf numFmtId="0" fontId="31" fillId="0" borderId="191" xfId="0" applyFont="1" applyBorder="1" applyAlignment="1">
      <alignment vertical="center" wrapText="1"/>
    </xf>
    <xf numFmtId="0" fontId="31" fillId="0" borderId="288" xfId="0" applyFont="1" applyBorder="1" applyAlignment="1">
      <alignment vertical="center" wrapText="1"/>
    </xf>
    <xf numFmtId="49" fontId="5" fillId="0" borderId="27" xfId="0" applyNumberFormat="1" applyFont="1" applyBorder="1" applyAlignment="1">
      <alignment horizontal="left" vertical="top" wrapText="1"/>
    </xf>
    <xf numFmtId="0" fontId="50" fillId="0" borderId="129" xfId="0" applyFont="1" applyBorder="1">
      <alignment vertical="center"/>
    </xf>
    <xf numFmtId="0" fontId="50" fillId="0" borderId="165" xfId="0" applyFont="1" applyBorder="1">
      <alignment vertical="center"/>
    </xf>
    <xf numFmtId="0" fontId="20" fillId="0" borderId="283" xfId="0" applyFont="1" applyBorder="1">
      <alignment vertical="center"/>
    </xf>
    <xf numFmtId="0" fontId="6" fillId="0" borderId="0" xfId="0" applyFont="1" applyAlignment="1">
      <alignment horizontal="right" vertical="top" shrinkToFit="1"/>
    </xf>
    <xf numFmtId="0" fontId="5" fillId="0" borderId="11" xfId="0" applyFont="1" applyBorder="1" applyAlignment="1">
      <alignment horizontal="right" vertical="center"/>
    </xf>
    <xf numFmtId="0" fontId="31" fillId="0" borderId="293" xfId="0" applyFont="1" applyBorder="1" applyAlignment="1">
      <alignment vertical="center" wrapText="1"/>
    </xf>
    <xf numFmtId="0" fontId="31" fillId="0" borderId="294" xfId="0" applyFont="1" applyBorder="1" applyAlignment="1">
      <alignment vertical="center" wrapText="1"/>
    </xf>
    <xf numFmtId="0" fontId="3" fillId="3" borderId="24" xfId="0" applyFont="1" applyFill="1" applyBorder="1" applyAlignment="1">
      <alignment horizontal="center" vertical="center"/>
    </xf>
    <xf numFmtId="0" fontId="3" fillId="0" borderId="21" xfId="0" applyFont="1" applyBorder="1" applyAlignment="1">
      <alignment horizontal="left" vertical="center"/>
    </xf>
    <xf numFmtId="0" fontId="3" fillId="3" borderId="24" xfId="0" applyFont="1" applyFill="1" applyBorder="1" applyAlignment="1">
      <alignment horizontal="left" vertical="center"/>
    </xf>
    <xf numFmtId="0" fontId="6" fillId="0" borderId="24" xfId="0" applyFont="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30" xfId="0" applyFont="1" applyBorder="1" applyAlignment="1">
      <alignment horizontal="right" vertical="center"/>
    </xf>
    <xf numFmtId="0" fontId="5" fillId="0" borderId="34" xfId="0" applyFont="1" applyBorder="1" applyAlignment="1">
      <alignment horizontal="right" vertical="center"/>
    </xf>
    <xf numFmtId="0" fontId="5" fillId="0" borderId="30" xfId="0" applyFont="1" applyBorder="1" applyAlignment="1">
      <alignment horizontal="right" vertical="center" shrinkToFit="1"/>
    </xf>
    <xf numFmtId="0" fontId="27" fillId="11" borderId="21" xfId="0" applyFont="1" applyFill="1" applyBorder="1" applyAlignment="1">
      <alignment horizontal="center" vertical="center"/>
    </xf>
    <xf numFmtId="0" fontId="3" fillId="0" borderId="21" xfId="0" applyFont="1" applyBorder="1" applyAlignment="1">
      <alignment horizontal="center" vertical="center"/>
    </xf>
    <xf numFmtId="14" fontId="3" fillId="0" borderId="21" xfId="0" applyNumberFormat="1" applyFont="1" applyBorder="1" applyAlignment="1">
      <alignment horizontal="center" vertical="center"/>
    </xf>
    <xf numFmtId="14" fontId="3" fillId="0" borderId="21" xfId="0" applyNumberFormat="1"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3" fillId="3" borderId="24" xfId="0" applyNumberFormat="1" applyFont="1" applyFill="1" applyBorder="1" applyAlignment="1">
      <alignment horizontal="center" vertical="center"/>
    </xf>
    <xf numFmtId="14" fontId="3" fillId="3" borderId="24" xfId="0" applyNumberFormat="1" applyFont="1" applyFill="1" applyBorder="1" applyAlignment="1">
      <alignment horizontal="left" vertical="center"/>
    </xf>
    <xf numFmtId="0" fontId="3" fillId="3" borderId="26"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50" fillId="0" borderId="21" xfId="0" applyFont="1" applyBorder="1" applyAlignment="1">
      <alignment horizontal="left" vertical="center"/>
    </xf>
    <xf numFmtId="0" fontId="50" fillId="0" borderId="35" xfId="0" applyFont="1" applyBorder="1" applyAlignment="1">
      <alignment horizontal="left" vertical="center"/>
    </xf>
    <xf numFmtId="0" fontId="50" fillId="3" borderId="24" xfId="0" applyFont="1" applyFill="1" applyBorder="1" applyAlignment="1">
      <alignment horizontal="left" vertical="center"/>
    </xf>
    <xf numFmtId="0" fontId="50" fillId="3" borderId="40" xfId="0" applyFont="1" applyFill="1" applyBorder="1" applyAlignment="1">
      <alignment horizontal="left" vertical="center"/>
    </xf>
    <xf numFmtId="0" fontId="50" fillId="0" borderId="0" xfId="0" applyFont="1" applyAlignment="1">
      <alignment horizontal="left" vertical="center"/>
    </xf>
    <xf numFmtId="0" fontId="50" fillId="0" borderId="36" xfId="0" applyFont="1" applyBorder="1" applyAlignment="1">
      <alignment horizontal="left" vertical="center"/>
    </xf>
    <xf numFmtId="0" fontId="3" fillId="3" borderId="23" xfId="0" applyFont="1" applyFill="1" applyBorder="1" applyAlignment="1">
      <alignment horizontal="left" vertical="center" indent="1"/>
    </xf>
    <xf numFmtId="0" fontId="11" fillId="0" borderId="1" xfId="0" applyFont="1" applyBorder="1" applyAlignment="1">
      <alignment horizontal="left" vertical="center" indent="1"/>
    </xf>
    <xf numFmtId="0" fontId="20" fillId="0" borderId="267" xfId="0" applyFont="1" applyBorder="1">
      <alignment vertical="center"/>
    </xf>
    <xf numFmtId="0" fontId="3" fillId="3" borderId="1" xfId="0" applyFont="1" applyFill="1" applyBorder="1" applyAlignment="1">
      <alignment horizontal="left" vertical="center"/>
    </xf>
    <xf numFmtId="0" fontId="3" fillId="0" borderId="21" xfId="0" applyFont="1" applyBorder="1" applyAlignment="1">
      <alignment vertical="top"/>
    </xf>
    <xf numFmtId="177" fontId="3" fillId="0" borderId="21" xfId="0" applyNumberFormat="1" applyFont="1" applyBorder="1" applyAlignment="1">
      <alignment horizontal="left" vertical="center"/>
    </xf>
    <xf numFmtId="0" fontId="13" fillId="0" borderId="21" xfId="0" applyFont="1" applyBorder="1" applyAlignment="1">
      <alignment horizontal="left" vertical="center" shrinkToFit="1"/>
    </xf>
    <xf numFmtId="0" fontId="10" fillId="0" borderId="0" xfId="0" applyFont="1" applyAlignment="1">
      <alignment horizontal="left" vertical="center"/>
    </xf>
    <xf numFmtId="185" fontId="11" fillId="2" borderId="268" xfId="0" applyNumberFormat="1" applyFont="1" applyFill="1" applyBorder="1" applyAlignment="1">
      <alignment horizontal="left" vertical="center"/>
    </xf>
    <xf numFmtId="0" fontId="11" fillId="0" borderId="303" xfId="0" applyFont="1" applyBorder="1">
      <alignment vertical="center"/>
    </xf>
    <xf numFmtId="0" fontId="11" fillId="0" borderId="304" xfId="0" applyFont="1" applyBorder="1">
      <alignment vertical="center"/>
    </xf>
    <xf numFmtId="0" fontId="11" fillId="0" borderId="305" xfId="0" applyFont="1" applyBorder="1">
      <alignment vertical="center"/>
    </xf>
    <xf numFmtId="0" fontId="11" fillId="0" borderId="306" xfId="0" applyFont="1" applyBorder="1">
      <alignment vertical="center"/>
    </xf>
    <xf numFmtId="0" fontId="11" fillId="2" borderId="301" xfId="0" applyFont="1" applyFill="1" applyBorder="1">
      <alignment vertical="center"/>
    </xf>
    <xf numFmtId="0" fontId="11" fillId="2" borderId="302" xfId="0" applyFont="1" applyFill="1" applyBorder="1">
      <alignment vertical="center"/>
    </xf>
    <xf numFmtId="0" fontId="11" fillId="2" borderId="302" xfId="0" applyFont="1" applyFill="1" applyBorder="1" applyAlignment="1">
      <alignment horizontal="left" vertical="center"/>
    </xf>
    <xf numFmtId="0" fontId="20" fillId="2" borderId="302" xfId="0" applyFont="1" applyFill="1" applyBorder="1">
      <alignment vertical="center"/>
    </xf>
    <xf numFmtId="0" fontId="48" fillId="0" borderId="305" xfId="0" applyFont="1" applyBorder="1">
      <alignment vertical="center"/>
    </xf>
    <xf numFmtId="0" fontId="23" fillId="2" borderId="279" xfId="0" applyFont="1" applyFill="1" applyBorder="1" applyAlignment="1">
      <alignment horizontal="center" vertical="center"/>
    </xf>
    <xf numFmtId="14" fontId="13" fillId="0" borderId="0" xfId="0" applyNumberFormat="1" applyFont="1" applyAlignment="1">
      <alignment horizontal="left" vertical="center"/>
    </xf>
    <xf numFmtId="0" fontId="3" fillId="0" borderId="0" xfId="0" applyFont="1" applyAlignment="1">
      <alignment vertical="center" shrinkToFit="1"/>
    </xf>
    <xf numFmtId="184" fontId="3" fillId="0" borderId="0" xfId="0" applyNumberFormat="1" applyFont="1" applyAlignment="1">
      <alignment horizontal="center" vertical="center"/>
    </xf>
    <xf numFmtId="0" fontId="3" fillId="3" borderId="316" xfId="0" applyFont="1" applyFill="1" applyBorder="1" applyAlignment="1">
      <alignment horizontal="left" vertical="center"/>
    </xf>
    <xf numFmtId="0" fontId="3" fillId="3" borderId="317" xfId="0" applyFont="1" applyFill="1" applyBorder="1">
      <alignment vertical="center"/>
    </xf>
    <xf numFmtId="0" fontId="3" fillId="3" borderId="318" xfId="0" applyFont="1" applyFill="1" applyBorder="1">
      <alignment vertical="center"/>
    </xf>
    <xf numFmtId="0" fontId="3" fillId="3" borderId="319" xfId="0" applyFont="1" applyFill="1" applyBorder="1">
      <alignment vertical="center"/>
    </xf>
    <xf numFmtId="0" fontId="3" fillId="0" borderId="320" xfId="0" applyFont="1" applyBorder="1">
      <alignment vertical="center"/>
    </xf>
    <xf numFmtId="180" fontId="56" fillId="2" borderId="12" xfId="0" applyNumberFormat="1" applyFont="1" applyFill="1" applyBorder="1" applyAlignment="1">
      <alignment vertical="center" shrinkToFit="1"/>
    </xf>
    <xf numFmtId="180" fontId="3" fillId="2" borderId="12" xfId="0" applyNumberFormat="1" applyFont="1" applyFill="1" applyBorder="1" applyAlignment="1">
      <alignment vertical="center" shrinkToFit="1"/>
    </xf>
    <xf numFmtId="0" fontId="13" fillId="0" borderId="15" xfId="0" applyFont="1" applyBorder="1">
      <alignment vertical="center"/>
    </xf>
    <xf numFmtId="0" fontId="3" fillId="3" borderId="323" xfId="0" applyFont="1" applyFill="1" applyBorder="1">
      <alignment vertical="center"/>
    </xf>
    <xf numFmtId="180" fontId="56" fillId="2" borderId="326" xfId="0" applyNumberFormat="1" applyFont="1" applyFill="1" applyBorder="1" applyAlignment="1">
      <alignment vertical="center" shrinkToFit="1"/>
    </xf>
    <xf numFmtId="180" fontId="3" fillId="2" borderId="326" xfId="0" applyNumberFormat="1" applyFont="1" applyFill="1" applyBorder="1" applyAlignment="1">
      <alignment vertical="center" shrinkToFit="1"/>
    </xf>
    <xf numFmtId="0" fontId="3" fillId="0" borderId="325" xfId="0" applyFont="1" applyBorder="1">
      <alignment vertical="center"/>
    </xf>
    <xf numFmtId="0" fontId="3" fillId="0" borderId="328" xfId="0" applyFont="1" applyBorder="1">
      <alignment vertical="center"/>
    </xf>
    <xf numFmtId="0" fontId="13" fillId="0" borderId="0" xfId="0" applyFont="1">
      <alignment vertical="center"/>
    </xf>
    <xf numFmtId="0" fontId="56" fillId="0" borderId="0" xfId="0" applyFont="1">
      <alignment vertical="center"/>
    </xf>
    <xf numFmtId="0" fontId="56" fillId="3" borderId="317" xfId="0" applyFont="1" applyFill="1" applyBorder="1">
      <alignment vertical="center"/>
    </xf>
    <xf numFmtId="0" fontId="3" fillId="0" borderId="340" xfId="0" applyFont="1" applyBorder="1" applyAlignment="1">
      <alignment vertical="top"/>
    </xf>
    <xf numFmtId="0" fontId="3" fillId="0" borderId="341" xfId="0" applyFont="1" applyBorder="1" applyAlignment="1">
      <alignment vertical="top"/>
    </xf>
    <xf numFmtId="0" fontId="5" fillId="3" borderId="346" xfId="0" applyFont="1" applyFill="1" applyBorder="1" applyAlignment="1">
      <alignment horizontal="center" vertical="center"/>
    </xf>
    <xf numFmtId="0" fontId="21" fillId="8" borderId="321" xfId="0" quotePrefix="1" applyFont="1" applyFill="1" applyBorder="1" applyAlignment="1">
      <alignment horizontal="center" vertical="center"/>
    </xf>
    <xf numFmtId="14" fontId="23" fillId="2" borderId="321" xfId="0" applyNumberFormat="1" applyFont="1" applyFill="1" applyBorder="1" applyAlignment="1">
      <alignment horizontal="center" vertical="center"/>
    </xf>
    <xf numFmtId="0" fontId="5" fillId="0" borderId="347" xfId="0" applyFont="1" applyBorder="1">
      <alignment vertical="center"/>
    </xf>
    <xf numFmtId="0" fontId="5" fillId="0" borderId="352" xfId="0" applyFont="1" applyBorder="1">
      <alignment vertical="center"/>
    </xf>
    <xf numFmtId="0" fontId="5" fillId="0" borderId="352" xfId="0" applyFont="1" applyBorder="1" applyAlignment="1">
      <alignment vertical="center" shrinkToFit="1"/>
    </xf>
    <xf numFmtId="0" fontId="33" fillId="0" borderId="352" xfId="0" applyFont="1" applyBorder="1" applyAlignment="1">
      <alignment vertical="center" shrinkToFit="1"/>
    </xf>
    <xf numFmtId="0" fontId="5" fillId="0" borderId="353" xfId="0" applyFont="1" applyBorder="1" applyAlignment="1">
      <alignment vertical="center" shrinkToFit="1"/>
    </xf>
    <xf numFmtId="0" fontId="5" fillId="0" borderId="355" xfId="0" applyFont="1" applyBorder="1" applyAlignment="1">
      <alignment vertical="top" wrapText="1"/>
    </xf>
    <xf numFmtId="182" fontId="5" fillId="0" borderId="357" xfId="0" applyNumberFormat="1" applyFont="1" applyBorder="1">
      <alignment vertical="center"/>
    </xf>
    <xf numFmtId="0" fontId="52" fillId="5" borderId="323" xfId="0" applyFont="1" applyFill="1" applyBorder="1" applyAlignment="1">
      <alignment horizontal="right" vertical="top" shrinkToFit="1"/>
    </xf>
    <xf numFmtId="49" fontId="3" fillId="0" borderId="0" xfId="0" applyNumberFormat="1" applyFont="1" applyAlignment="1">
      <alignment horizontal="right" vertical="center"/>
    </xf>
    <xf numFmtId="182" fontId="3" fillId="0" borderId="0" xfId="0" applyNumberFormat="1" applyFont="1" applyAlignment="1">
      <alignment horizontal="right" vertical="center"/>
    </xf>
    <xf numFmtId="49" fontId="3" fillId="0" borderId="0" xfId="0" applyNumberFormat="1" applyFont="1" applyAlignment="1">
      <alignment horizontal="left" vertical="center"/>
    </xf>
    <xf numFmtId="0" fontId="53" fillId="0" borderId="0" xfId="0" applyFont="1">
      <alignment vertical="center"/>
    </xf>
    <xf numFmtId="0" fontId="58" fillId="0" borderId="0" xfId="0" applyFont="1">
      <alignment vertical="center"/>
    </xf>
    <xf numFmtId="0" fontId="59" fillId="0" borderId="0" xfId="0" applyFont="1">
      <alignment vertical="center"/>
    </xf>
    <xf numFmtId="0" fontId="15" fillId="0" borderId="368" xfId="0" applyFont="1" applyBorder="1">
      <alignment vertical="center"/>
    </xf>
    <xf numFmtId="0" fontId="11" fillId="0" borderId="316" xfId="0" applyFont="1" applyBorder="1" applyAlignment="1">
      <alignment horizontal="left" vertical="center" indent="1"/>
    </xf>
    <xf numFmtId="0" fontId="3" fillId="0" borderId="317" xfId="0" applyFont="1" applyBorder="1" applyAlignment="1">
      <alignment horizontal="center" vertical="center"/>
    </xf>
    <xf numFmtId="0" fontId="3" fillId="0" borderId="317" xfId="0" applyFont="1" applyBorder="1" applyAlignment="1">
      <alignment horizontal="left" vertical="center"/>
    </xf>
    <xf numFmtId="14" fontId="3" fillId="0" borderId="317" xfId="0" applyNumberFormat="1" applyFont="1" applyBorder="1" applyAlignment="1">
      <alignment horizontal="center" vertical="center"/>
    </xf>
    <xf numFmtId="14" fontId="3" fillId="0" borderId="317" xfId="0" applyNumberFormat="1" applyFont="1" applyBorder="1" applyAlignment="1">
      <alignment horizontal="left" vertical="center"/>
    </xf>
    <xf numFmtId="0" fontId="50" fillId="0" borderId="317" xfId="0" applyFont="1" applyBorder="1" applyAlignment="1">
      <alignment horizontal="left" vertical="center"/>
    </xf>
    <xf numFmtId="0" fontId="50" fillId="0" borderId="318" xfId="0" applyFont="1" applyBorder="1" applyAlignment="1">
      <alignment horizontal="left" vertical="center"/>
    </xf>
    <xf numFmtId="0" fontId="3" fillId="0" borderId="319" xfId="0" applyFont="1" applyBorder="1" applyAlignment="1">
      <alignment horizontal="center" vertical="center"/>
    </xf>
    <xf numFmtId="0" fontId="50" fillId="3" borderId="366" xfId="0" applyFont="1" applyFill="1" applyBorder="1" applyAlignment="1">
      <alignment horizontal="left" vertical="center"/>
    </xf>
    <xf numFmtId="0" fontId="50" fillId="0" borderId="339" xfId="0" applyFont="1" applyBorder="1" applyAlignment="1">
      <alignment horizontal="left" vertical="center"/>
    </xf>
    <xf numFmtId="0" fontId="3" fillId="0" borderId="323" xfId="0" applyFont="1" applyBorder="1" applyAlignment="1">
      <alignment horizontal="center" vertical="center"/>
    </xf>
    <xf numFmtId="0" fontId="3" fillId="3" borderId="373" xfId="0" applyFont="1" applyFill="1" applyBorder="1" applyAlignment="1">
      <alignment horizontal="center" vertical="center"/>
    </xf>
    <xf numFmtId="0" fontId="57" fillId="0" borderId="15" xfId="0" applyFont="1" applyBorder="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177" fontId="3" fillId="0" borderId="0" xfId="0" applyNumberFormat="1" applyFont="1" applyAlignment="1">
      <alignment horizontal="left" vertical="center"/>
    </xf>
    <xf numFmtId="0" fontId="57" fillId="0" borderId="364" xfId="0" applyFont="1" applyBorder="1" applyAlignment="1">
      <alignment horizontal="left" vertical="center"/>
    </xf>
    <xf numFmtId="0" fontId="3" fillId="0" borderId="364" xfId="0" applyFont="1" applyBorder="1" applyAlignment="1">
      <alignment horizontal="left" vertical="center"/>
    </xf>
    <xf numFmtId="0" fontId="3" fillId="0" borderId="387" xfId="0" applyFont="1" applyBorder="1" applyAlignment="1">
      <alignment horizontal="left" vertical="center"/>
    </xf>
    <xf numFmtId="0" fontId="3" fillId="0" borderId="320" xfId="0" applyFont="1" applyBorder="1" applyAlignment="1">
      <alignment horizontal="left" vertical="center"/>
    </xf>
    <xf numFmtId="0" fontId="57" fillId="0" borderId="325" xfId="0" applyFont="1" applyBorder="1" applyAlignment="1">
      <alignment horizontal="left" vertical="center"/>
    </xf>
    <xf numFmtId="0" fontId="3" fillId="0" borderId="325" xfId="0" applyFont="1" applyBorder="1" applyAlignment="1">
      <alignment horizontal="left" vertical="center"/>
    </xf>
    <xf numFmtId="0" fontId="3" fillId="0" borderId="328" xfId="0" applyFont="1" applyBorder="1" applyAlignment="1">
      <alignment horizontal="left" vertical="center"/>
    </xf>
    <xf numFmtId="49" fontId="3" fillId="0" borderId="0" xfId="0" applyNumberFormat="1" applyFont="1" applyAlignment="1" applyProtection="1">
      <alignment horizontal="left" vertical="center"/>
      <protection locked="0"/>
    </xf>
    <xf numFmtId="0" fontId="3" fillId="0" borderId="347" xfId="0" applyFont="1" applyBorder="1" applyAlignment="1">
      <alignment vertical="top"/>
    </xf>
    <xf numFmtId="0" fontId="3" fillId="0" borderId="345" xfId="0" applyFont="1" applyBorder="1" applyAlignment="1">
      <alignment vertical="top"/>
    </xf>
    <xf numFmtId="0" fontId="3" fillId="0" borderId="348" xfId="0" applyFont="1" applyBorder="1">
      <alignment vertical="center"/>
    </xf>
    <xf numFmtId="0" fontId="3" fillId="0" borderId="24" xfId="0" applyFont="1" applyBorder="1">
      <alignment vertical="center"/>
    </xf>
    <xf numFmtId="0" fontId="3" fillId="0" borderId="349" xfId="0" applyFont="1" applyBorder="1">
      <alignment vertical="center"/>
    </xf>
    <xf numFmtId="0" fontId="3" fillId="0" borderId="25" xfId="0" applyFont="1" applyBorder="1">
      <alignment vertical="center"/>
    </xf>
    <xf numFmtId="0" fontId="13" fillId="0" borderId="0" xfId="0" applyFont="1" applyAlignment="1">
      <alignment horizontal="left" vertical="center"/>
    </xf>
    <xf numFmtId="0" fontId="56" fillId="0" borderId="0" xfId="0" applyFont="1" applyAlignment="1">
      <alignment horizontal="left" vertical="center"/>
    </xf>
    <xf numFmtId="176" fontId="3" fillId="0" borderId="0" xfId="0" applyNumberFormat="1" applyFont="1" applyAlignment="1" applyProtection="1">
      <alignment horizontal="right" vertical="center"/>
      <protection locked="0"/>
    </xf>
    <xf numFmtId="0" fontId="57" fillId="0" borderId="0" xfId="0" applyFont="1" applyAlignment="1">
      <alignment horizontal="left" vertical="center"/>
    </xf>
    <xf numFmtId="0" fontId="3" fillId="3" borderId="1" xfId="0" applyFont="1" applyFill="1" applyBorder="1">
      <alignment vertical="center"/>
    </xf>
    <xf numFmtId="0" fontId="65" fillId="3" borderId="22" xfId="0" applyFont="1" applyFill="1" applyBorder="1" applyAlignment="1">
      <alignment vertical="top"/>
    </xf>
    <xf numFmtId="0" fontId="65" fillId="3" borderId="22" xfId="0" applyFont="1" applyFill="1" applyBorder="1">
      <alignment vertical="center"/>
    </xf>
    <xf numFmtId="0" fontId="65" fillId="3" borderId="392" xfId="0" applyFont="1" applyFill="1" applyBorder="1">
      <alignment vertical="center"/>
    </xf>
    <xf numFmtId="49" fontId="65" fillId="3" borderId="22" xfId="0" applyNumberFormat="1" applyFont="1" applyFill="1" applyBorder="1" applyAlignment="1" applyProtection="1">
      <alignment horizontal="left" vertical="center"/>
      <protection locked="0"/>
    </xf>
    <xf numFmtId="0" fontId="18" fillId="0" borderId="393" xfId="0" applyFont="1" applyBorder="1" applyAlignment="1">
      <alignment horizontal="center" vertical="center"/>
    </xf>
    <xf numFmtId="0" fontId="19" fillId="0" borderId="21" xfId="0" applyFont="1" applyBorder="1">
      <alignment vertical="center"/>
    </xf>
    <xf numFmtId="0" fontId="19" fillId="0" borderId="35" xfId="0" applyFont="1" applyBorder="1">
      <alignment vertical="center"/>
    </xf>
    <xf numFmtId="0" fontId="13" fillId="0" borderId="34" xfId="0" applyFont="1" applyBorder="1">
      <alignment vertical="center"/>
    </xf>
    <xf numFmtId="0" fontId="64" fillId="0" borderId="390" xfId="0" applyFont="1" applyBorder="1" applyAlignment="1">
      <alignment horizontal="left" vertical="center"/>
    </xf>
    <xf numFmtId="0" fontId="64" fillId="0" borderId="32" xfId="0" applyFont="1" applyBorder="1" applyAlignment="1">
      <alignment horizontal="left" vertical="center"/>
    </xf>
    <xf numFmtId="0" fontId="64" fillId="0" borderId="78" xfId="0" applyFont="1" applyBorder="1" applyAlignment="1">
      <alignment horizontal="left" vertical="center"/>
    </xf>
    <xf numFmtId="0" fontId="64" fillId="0" borderId="15" xfId="0" applyFont="1" applyBorder="1" applyAlignment="1">
      <alignment horizontal="left" vertical="center"/>
    </xf>
    <xf numFmtId="0" fontId="69" fillId="0" borderId="0" xfId="0" applyFont="1" applyAlignment="1">
      <alignment vertical="top"/>
    </xf>
    <xf numFmtId="0" fontId="68" fillId="0" borderId="385" xfId="0" applyFont="1" applyBorder="1" applyAlignment="1">
      <alignment horizontal="center" vertical="center"/>
    </xf>
    <xf numFmtId="0" fontId="64" fillId="0" borderId="386" xfId="0" applyFont="1" applyBorder="1" applyAlignment="1">
      <alignment horizontal="left" vertical="center"/>
    </xf>
    <xf numFmtId="0" fontId="64" fillId="0" borderId="364" xfId="0" applyFont="1" applyBorder="1" applyAlignment="1">
      <alignment horizontal="left" vertical="center"/>
    </xf>
    <xf numFmtId="0" fontId="67" fillId="0" borderId="280" xfId="0" applyFont="1" applyBorder="1" applyAlignment="1">
      <alignment horizontal="center" vertical="center"/>
    </xf>
    <xf numFmtId="0" fontId="67" fillId="0" borderId="388" xfId="0" applyFont="1" applyBorder="1" applyAlignment="1">
      <alignment horizontal="center" vertical="center"/>
    </xf>
    <xf numFmtId="0" fontId="64" fillId="0" borderId="389" xfId="0" applyFont="1" applyBorder="1" applyAlignment="1">
      <alignment horizontal="left" vertical="center"/>
    </xf>
    <xf numFmtId="0" fontId="64" fillId="0" borderId="325" xfId="0" applyFont="1" applyBorder="1" applyAlignment="1">
      <alignment horizontal="left" vertical="center"/>
    </xf>
    <xf numFmtId="0" fontId="3" fillId="14" borderId="82" xfId="0" applyFont="1" applyFill="1" applyBorder="1" applyAlignment="1">
      <alignment vertical="top"/>
    </xf>
    <xf numFmtId="0" fontId="3" fillId="14" borderId="70" xfId="0" applyFont="1" applyFill="1" applyBorder="1" applyAlignment="1">
      <alignment vertical="top"/>
    </xf>
    <xf numFmtId="0" fontId="3" fillId="14" borderId="12" xfId="0" applyFont="1" applyFill="1" applyBorder="1">
      <alignment vertical="center"/>
    </xf>
    <xf numFmtId="0" fontId="3" fillId="15" borderId="12" xfId="0" applyFont="1" applyFill="1" applyBorder="1">
      <alignment vertical="center"/>
    </xf>
    <xf numFmtId="0" fontId="3" fillId="15" borderId="12" xfId="0" applyFont="1" applyFill="1" applyBorder="1" applyAlignment="1">
      <alignment vertical="center" shrinkToFit="1"/>
    </xf>
    <xf numFmtId="0" fontId="3" fillId="15" borderId="70" xfId="0" applyFont="1" applyFill="1" applyBorder="1" applyAlignment="1">
      <alignment vertical="top"/>
    </xf>
    <xf numFmtId="0" fontId="3" fillId="15" borderId="72" xfId="0" applyFont="1" applyFill="1" applyBorder="1" applyAlignment="1">
      <alignment vertical="top"/>
    </xf>
    <xf numFmtId="0" fontId="3" fillId="15" borderId="10" xfId="0" applyFont="1" applyFill="1" applyBorder="1">
      <alignment vertical="center"/>
    </xf>
    <xf numFmtId="38" fontId="3" fillId="15" borderId="25" xfId="1" applyFont="1" applyFill="1" applyBorder="1" applyAlignment="1" applyProtection="1">
      <alignment vertical="center"/>
    </xf>
    <xf numFmtId="177" fontId="3" fillId="15" borderId="12" xfId="0" applyNumberFormat="1" applyFont="1" applyFill="1" applyBorder="1">
      <alignment vertical="center"/>
    </xf>
    <xf numFmtId="0" fontId="22" fillId="8" borderId="394" xfId="0" quotePrefix="1" applyFont="1" applyFill="1" applyBorder="1" applyAlignment="1">
      <alignment horizontal="center" vertical="center"/>
    </xf>
    <xf numFmtId="0" fontId="15" fillId="3" borderId="395" xfId="0" applyFont="1" applyFill="1" applyBorder="1">
      <alignment vertical="center"/>
    </xf>
    <xf numFmtId="0" fontId="5" fillId="3" borderId="398" xfId="0" applyFont="1" applyFill="1" applyBorder="1" applyAlignment="1">
      <alignment horizontal="right" vertical="center"/>
    </xf>
    <xf numFmtId="0" fontId="15" fillId="3" borderId="399" xfId="0" applyFont="1" applyFill="1" applyBorder="1">
      <alignment vertical="center"/>
    </xf>
    <xf numFmtId="0" fontId="5" fillId="3" borderId="400" xfId="0" applyFont="1" applyFill="1" applyBorder="1" applyAlignment="1">
      <alignment horizontal="right" vertical="center"/>
    </xf>
    <xf numFmtId="0" fontId="15" fillId="3" borderId="401" xfId="0" applyFont="1" applyFill="1" applyBorder="1">
      <alignment vertical="center"/>
    </xf>
    <xf numFmtId="0" fontId="5" fillId="3" borderId="402" xfId="0" applyFont="1" applyFill="1" applyBorder="1" applyAlignment="1">
      <alignment horizontal="right" vertical="center"/>
    </xf>
    <xf numFmtId="0" fontId="15" fillId="3" borderId="403" xfId="0" applyFont="1" applyFill="1" applyBorder="1">
      <alignment vertical="center"/>
    </xf>
    <xf numFmtId="0" fontId="53" fillId="16" borderId="0" xfId="0" applyFont="1" applyFill="1">
      <alignment vertical="center"/>
    </xf>
    <xf numFmtId="0" fontId="5" fillId="0" borderId="24" xfId="0" applyFont="1" applyBorder="1" applyAlignment="1">
      <alignment horizontal="right" vertical="top"/>
    </xf>
    <xf numFmtId="0" fontId="6" fillId="0" borderId="0" xfId="0" applyFont="1" applyAlignment="1">
      <alignment horizontal="left" vertical="center" wrapText="1"/>
    </xf>
    <xf numFmtId="0" fontId="0" fillId="0" borderId="0" xfId="0" applyAlignment="1">
      <alignment horizontal="left" vertical="center" wrapText="1"/>
    </xf>
    <xf numFmtId="0" fontId="5" fillId="0" borderId="332" xfId="0" applyFont="1" applyBorder="1">
      <alignment vertical="center"/>
    </xf>
    <xf numFmtId="0" fontId="5" fillId="0" borderId="0" xfId="0" applyFont="1" applyAlignment="1">
      <alignment horizontal="left" vertical="center" shrinkToFit="1"/>
    </xf>
    <xf numFmtId="0" fontId="3" fillId="0" borderId="32" xfId="0" applyFont="1" applyBorder="1" applyAlignment="1">
      <alignment horizontal="left" vertical="center"/>
    </xf>
    <xf numFmtId="0" fontId="3" fillId="3" borderId="2" xfId="0" applyFont="1" applyFill="1" applyBorder="1" applyAlignment="1">
      <alignment horizontal="left" vertical="center"/>
    </xf>
    <xf numFmtId="0" fontId="48" fillId="0" borderId="268" xfId="0" applyFont="1" applyBorder="1">
      <alignment vertical="center"/>
    </xf>
    <xf numFmtId="0" fontId="70" fillId="0" borderId="268" xfId="0" applyFont="1" applyBorder="1">
      <alignment vertical="center"/>
    </xf>
    <xf numFmtId="0" fontId="11" fillId="17" borderId="267" xfId="0" applyFont="1" applyFill="1" applyBorder="1">
      <alignment vertical="center"/>
    </xf>
    <xf numFmtId="0" fontId="11" fillId="17" borderId="268" xfId="0" applyFont="1" applyFill="1" applyBorder="1">
      <alignment vertical="center"/>
    </xf>
    <xf numFmtId="49" fontId="11" fillId="17" borderId="268" xfId="0" applyNumberFormat="1" applyFont="1" applyFill="1" applyBorder="1" applyAlignment="1">
      <alignment horizontal="left" vertical="center"/>
    </xf>
    <xf numFmtId="0" fontId="11" fillId="17" borderId="268" xfId="0" applyFont="1" applyFill="1" applyBorder="1" applyAlignment="1">
      <alignment horizontal="left" vertical="center"/>
    </xf>
    <xf numFmtId="0" fontId="48" fillId="0" borderId="0" xfId="0" applyFont="1">
      <alignment vertical="center"/>
    </xf>
    <xf numFmtId="0" fontId="70" fillId="0" borderId="0" xfId="0" applyFont="1">
      <alignment vertical="center"/>
    </xf>
    <xf numFmtId="0" fontId="3" fillId="18" borderId="0" xfId="0" applyFont="1" applyFill="1" applyAlignment="1">
      <alignment horizontal="left" vertical="center"/>
    </xf>
    <xf numFmtId="0" fontId="3" fillId="18" borderId="2" xfId="0" applyFont="1" applyFill="1" applyBorder="1" applyAlignment="1">
      <alignment horizontal="left" vertical="center"/>
    </xf>
    <xf numFmtId="176" fontId="11" fillId="17" borderId="268" xfId="0" applyNumberFormat="1" applyFont="1" applyFill="1" applyBorder="1" applyAlignment="1">
      <alignment horizontal="left" vertical="center"/>
    </xf>
    <xf numFmtId="0" fontId="20" fillId="17" borderId="268" xfId="0" applyFont="1" applyFill="1" applyBorder="1">
      <alignment vertical="center"/>
    </xf>
    <xf numFmtId="0" fontId="3" fillId="2" borderId="33" xfId="0" applyFont="1" applyFill="1" applyBorder="1">
      <alignment vertical="center"/>
    </xf>
    <xf numFmtId="0" fontId="13" fillId="0" borderId="30" xfId="0" applyFont="1" applyBorder="1">
      <alignment vertical="center"/>
    </xf>
    <xf numFmtId="0" fontId="64" fillId="0" borderId="156" xfId="0" applyFont="1" applyBorder="1">
      <alignmen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4" xfId="0" applyFont="1" applyBorder="1" applyAlignment="1">
      <alignment horizontal="left" vertical="center"/>
    </xf>
    <xf numFmtId="0" fontId="64" fillId="0" borderId="24"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horizontal="left" vertical="center"/>
    </xf>
    <xf numFmtId="0" fontId="3" fillId="0" borderId="339" xfId="0" applyFont="1" applyBorder="1" applyAlignment="1">
      <alignment horizontal="left" vertical="center"/>
    </xf>
    <xf numFmtId="0" fontId="64" fillId="0" borderId="17" xfId="0" applyFont="1" applyBorder="1" applyAlignment="1">
      <alignment horizontal="left" vertical="center"/>
    </xf>
    <xf numFmtId="0" fontId="57" fillId="0" borderId="17" xfId="0" applyFont="1" applyBorder="1" applyAlignment="1">
      <alignment horizontal="left" vertical="center"/>
    </xf>
    <xf numFmtId="0" fontId="5" fillId="0" borderId="419" xfId="0" applyFont="1" applyBorder="1">
      <alignment vertical="center"/>
    </xf>
    <xf numFmtId="0" fontId="71" fillId="0" borderId="0" xfId="0" applyFont="1">
      <alignment vertical="center"/>
    </xf>
    <xf numFmtId="0" fontId="72" fillId="0" borderId="0" xfId="0" applyFont="1">
      <alignment vertical="center"/>
    </xf>
    <xf numFmtId="0" fontId="33" fillId="0" borderId="352" xfId="0" applyFont="1" applyBorder="1">
      <alignment vertical="center"/>
    </xf>
    <xf numFmtId="0" fontId="38" fillId="0" borderId="355" xfId="0" applyFont="1" applyBorder="1">
      <alignment vertical="center"/>
    </xf>
    <xf numFmtId="0" fontId="33" fillId="0" borderId="0" xfId="0" applyFont="1" applyAlignment="1">
      <alignment horizontal="center" vertical="center"/>
    </xf>
    <xf numFmtId="0" fontId="33" fillId="0" borderId="156" xfId="0" applyFont="1" applyBorder="1">
      <alignment vertical="center"/>
    </xf>
    <xf numFmtId="0" fontId="38" fillId="0" borderId="357" xfId="0" applyFont="1" applyBorder="1">
      <alignment vertical="center"/>
    </xf>
    <xf numFmtId="176" fontId="34" fillId="0" borderId="0" xfId="1" applyNumberFormat="1" applyFont="1" applyFill="1" applyBorder="1" applyAlignment="1" applyProtection="1">
      <alignment vertical="center" shrinkToFit="1"/>
    </xf>
    <xf numFmtId="0" fontId="33" fillId="0" borderId="425" xfId="0" applyFont="1" applyBorder="1">
      <alignment vertical="center"/>
    </xf>
    <xf numFmtId="0" fontId="33" fillId="0" borderId="426" xfId="0" applyFont="1" applyBorder="1">
      <alignment vertical="center"/>
    </xf>
    <xf numFmtId="0" fontId="38" fillId="0" borderId="427" xfId="0" applyFont="1" applyBorder="1">
      <alignment vertical="center"/>
    </xf>
    <xf numFmtId="0" fontId="33" fillId="0" borderId="428" xfId="0" applyFont="1" applyBorder="1">
      <alignment vertical="center"/>
    </xf>
    <xf numFmtId="0" fontId="38" fillId="0" borderId="429" xfId="0" applyFont="1" applyBorder="1">
      <alignment vertical="center"/>
    </xf>
    <xf numFmtId="0" fontId="33" fillId="0" borderId="430" xfId="0" applyFont="1" applyBorder="1">
      <alignment vertical="center"/>
    </xf>
    <xf numFmtId="0" fontId="33" fillId="0" borderId="284" xfId="0" applyFont="1" applyBorder="1">
      <alignment vertical="center"/>
    </xf>
    <xf numFmtId="0" fontId="38" fillId="0" borderId="431" xfId="0" applyFont="1" applyBorder="1">
      <alignment vertical="center"/>
    </xf>
    <xf numFmtId="0" fontId="5" fillId="0" borderId="425" xfId="0" applyFont="1" applyBorder="1" applyAlignment="1">
      <alignment horizontal="right" vertical="top"/>
    </xf>
    <xf numFmtId="0" fontId="5" fillId="0" borderId="426" xfId="0" applyFont="1" applyBorder="1" applyAlignment="1">
      <alignment vertical="top"/>
    </xf>
    <xf numFmtId="0" fontId="5" fillId="0" borderId="427" xfId="0" applyFont="1" applyBorder="1" applyAlignment="1">
      <alignment vertical="top"/>
    </xf>
    <xf numFmtId="0" fontId="5" fillId="0" borderId="428" xfId="0" applyFont="1" applyBorder="1" applyAlignment="1">
      <alignment vertical="top"/>
    </xf>
    <xf numFmtId="0" fontId="5" fillId="0" borderId="429" xfId="0" applyFont="1" applyBorder="1" applyAlignment="1">
      <alignment vertical="top"/>
    </xf>
    <xf numFmtId="0" fontId="5" fillId="0" borderId="430" xfId="0" applyFont="1" applyBorder="1">
      <alignment vertical="center"/>
    </xf>
    <xf numFmtId="0" fontId="5" fillId="0" borderId="284" xfId="0" applyFont="1" applyBorder="1">
      <alignment vertical="center"/>
    </xf>
    <xf numFmtId="0" fontId="5" fillId="0" borderId="431" xfId="0" applyFont="1" applyBorder="1">
      <alignment vertical="center"/>
    </xf>
    <xf numFmtId="0" fontId="5" fillId="0" borderId="428" xfId="0" applyFont="1" applyBorder="1">
      <alignment vertical="center"/>
    </xf>
    <xf numFmtId="0" fontId="5" fillId="0" borderId="430" xfId="0" applyFont="1" applyBorder="1" applyAlignment="1">
      <alignment vertical="top"/>
    </xf>
    <xf numFmtId="0" fontId="5" fillId="0" borderId="284" xfId="0" applyFont="1" applyBorder="1" applyAlignment="1">
      <alignment vertical="top"/>
    </xf>
    <xf numFmtId="0" fontId="5" fillId="0" borderId="431" xfId="0" applyFont="1" applyBorder="1" applyAlignment="1">
      <alignment vertical="top"/>
    </xf>
    <xf numFmtId="0" fontId="5" fillId="0" borderId="420" xfId="0" applyFont="1" applyBorder="1" applyAlignment="1">
      <alignment horizontal="right" vertical="center"/>
    </xf>
    <xf numFmtId="0" fontId="5" fillId="0" borderId="425" xfId="0" applyFont="1" applyBorder="1" applyAlignment="1">
      <alignment horizontal="right" vertical="center"/>
    </xf>
    <xf numFmtId="0" fontId="5" fillId="0" borderId="440" xfId="0" applyFont="1" applyBorder="1" applyAlignment="1">
      <alignment horizontal="right" vertical="center"/>
    </xf>
    <xf numFmtId="0" fontId="5" fillId="0" borderId="442" xfId="0" applyFont="1" applyBorder="1" applyAlignment="1">
      <alignment horizontal="right" vertical="center"/>
    </xf>
    <xf numFmtId="0" fontId="5" fillId="0" borderId="444" xfId="0" applyFont="1" applyBorder="1" applyAlignment="1">
      <alignment horizontal="right" vertical="center"/>
    </xf>
    <xf numFmtId="0" fontId="5" fillId="0" borderId="446" xfId="0" applyFont="1" applyBorder="1" applyAlignment="1">
      <alignment horizontal="right" vertical="center"/>
    </xf>
    <xf numFmtId="0" fontId="5" fillId="0" borderId="448" xfId="0" applyFont="1" applyBorder="1" applyAlignment="1">
      <alignment horizontal="right" vertical="top"/>
    </xf>
    <xf numFmtId="0" fontId="5" fillId="0" borderId="452" xfId="0" applyFont="1" applyBorder="1" applyAlignment="1">
      <alignment horizontal="right" vertical="center"/>
    </xf>
    <xf numFmtId="0" fontId="5" fillId="0" borderId="428" xfId="0" applyFont="1" applyBorder="1" applyAlignment="1">
      <alignment horizontal="right" vertical="center"/>
    </xf>
    <xf numFmtId="0" fontId="5" fillId="0" borderId="442" xfId="0" applyFont="1" applyBorder="1">
      <alignment vertical="center"/>
    </xf>
    <xf numFmtId="0" fontId="5" fillId="0" borderId="428" xfId="0" applyFont="1" applyBorder="1" applyAlignment="1">
      <alignment horizontal="right" vertical="top"/>
    </xf>
    <xf numFmtId="0" fontId="5" fillId="0" borderId="459" xfId="0" applyFont="1" applyBorder="1" applyAlignment="1">
      <alignment horizontal="right" vertical="center"/>
    </xf>
    <xf numFmtId="0" fontId="5" fillId="0" borderId="466" xfId="0" applyFont="1" applyBorder="1">
      <alignment vertical="center"/>
    </xf>
    <xf numFmtId="0" fontId="5" fillId="0" borderId="468" xfId="0" applyFont="1" applyBorder="1">
      <alignment vertical="center"/>
    </xf>
    <xf numFmtId="0" fontId="5" fillId="0" borderId="469" xfId="0" applyFont="1" applyBorder="1">
      <alignment vertical="center"/>
    </xf>
    <xf numFmtId="0" fontId="5" fillId="0" borderId="426" xfId="0" applyFont="1" applyBorder="1">
      <alignment vertical="center"/>
    </xf>
    <xf numFmtId="0" fontId="27" fillId="11" borderId="0" xfId="0" applyFont="1" applyFill="1" applyAlignment="1">
      <alignment horizontal="left" vertical="center"/>
    </xf>
    <xf numFmtId="0" fontId="27" fillId="11" borderId="0" xfId="0" applyFont="1" applyFill="1" applyAlignment="1">
      <alignment horizontal="center" vertical="center"/>
    </xf>
    <xf numFmtId="0" fontId="27" fillId="0" borderId="0" xfId="0" applyFont="1" applyAlignment="1">
      <alignment horizontal="left" vertical="center"/>
    </xf>
    <xf numFmtId="38" fontId="34" fillId="0" borderId="0" xfId="1" applyFont="1" applyFill="1" applyBorder="1" applyAlignment="1" applyProtection="1">
      <alignment vertical="center" shrinkToFit="1"/>
    </xf>
    <xf numFmtId="38" fontId="33" fillId="0" borderId="0" xfId="1" applyFont="1" applyFill="1" applyBorder="1" applyAlignment="1" applyProtection="1">
      <alignment horizontal="center" vertical="center" shrinkToFit="1"/>
    </xf>
    <xf numFmtId="0" fontId="33" fillId="0" borderId="0" xfId="0" applyFont="1" applyAlignment="1">
      <alignment horizontal="right" vertical="center"/>
    </xf>
    <xf numFmtId="0" fontId="33" fillId="0" borderId="0" xfId="0" applyFont="1" applyAlignment="1">
      <alignment horizontal="left" vertical="top"/>
    </xf>
    <xf numFmtId="0" fontId="33" fillId="0" borderId="23" xfId="0" applyFont="1" applyBorder="1">
      <alignment vertical="center"/>
    </xf>
    <xf numFmtId="0" fontId="33" fillId="0" borderId="24" xfId="0" applyFont="1" applyBorder="1">
      <alignment vertical="center"/>
    </xf>
    <xf numFmtId="0" fontId="32" fillId="0" borderId="24" xfId="0" applyFont="1" applyBorder="1">
      <alignment vertical="center"/>
    </xf>
    <xf numFmtId="49" fontId="36" fillId="0" borderId="24" xfId="0" applyNumberFormat="1" applyFont="1" applyBorder="1">
      <alignment vertical="center"/>
    </xf>
    <xf numFmtId="0" fontId="33" fillId="0" borderId="24" xfId="0" applyFont="1" applyBorder="1" applyAlignment="1">
      <alignment vertical="top"/>
    </xf>
    <xf numFmtId="0" fontId="33" fillId="0" borderId="25" xfId="0" applyFont="1" applyBorder="1" applyAlignment="1">
      <alignment vertical="top"/>
    </xf>
    <xf numFmtId="0" fontId="33" fillId="0" borderId="26" xfId="0" applyFont="1" applyBorder="1" applyAlignment="1">
      <alignment horizontal="right" vertical="top"/>
    </xf>
    <xf numFmtId="0" fontId="33" fillId="0" borderId="27" xfId="0" applyFont="1" applyBorder="1">
      <alignment vertical="center"/>
    </xf>
    <xf numFmtId="0" fontId="33" fillId="0" borderId="26" xfId="0" applyFont="1" applyBorder="1">
      <alignment vertical="center"/>
    </xf>
    <xf numFmtId="49" fontId="33" fillId="0" borderId="0" xfId="0" applyNumberFormat="1" applyFont="1" applyAlignment="1">
      <alignment vertical="center" wrapText="1"/>
    </xf>
    <xf numFmtId="49" fontId="36" fillId="0" borderId="0" xfId="0" applyNumberFormat="1" applyFont="1">
      <alignment vertical="center"/>
    </xf>
    <xf numFmtId="0" fontId="33" fillId="0" borderId="27" xfId="0" applyFont="1" applyBorder="1" applyAlignment="1">
      <alignment vertical="top"/>
    </xf>
    <xf numFmtId="0" fontId="33" fillId="0" borderId="0" xfId="0" applyFont="1" applyAlignment="1">
      <alignment horizontal="left" vertical="center"/>
    </xf>
    <xf numFmtId="0" fontId="33" fillId="0" borderId="30" xfId="0" applyFont="1" applyBorder="1" applyAlignment="1">
      <alignment vertical="top"/>
    </xf>
    <xf numFmtId="0" fontId="33" fillId="0" borderId="32" xfId="0" applyFont="1" applyBorder="1" applyAlignment="1">
      <alignment vertical="top"/>
    </xf>
    <xf numFmtId="0" fontId="33" fillId="0" borderId="31" xfId="0" applyFont="1" applyBorder="1" applyAlignment="1">
      <alignment vertical="top"/>
    </xf>
    <xf numFmtId="0" fontId="5" fillId="0" borderId="284" xfId="0" applyFont="1" applyBorder="1" applyAlignment="1">
      <alignment horizontal="left" vertical="center"/>
    </xf>
    <xf numFmtId="176" fontId="34" fillId="0" borderId="284" xfId="1" applyNumberFormat="1" applyFont="1" applyFill="1" applyBorder="1" applyAlignment="1" applyProtection="1">
      <alignment vertical="center" shrinkToFit="1"/>
    </xf>
    <xf numFmtId="0" fontId="5" fillId="0" borderId="284" xfId="0" applyFont="1" applyBorder="1" applyAlignment="1">
      <alignment horizontal="center" vertical="center" wrapText="1"/>
    </xf>
    <xf numFmtId="0" fontId="5" fillId="0" borderId="284" xfId="0" applyFont="1" applyBorder="1" applyAlignment="1">
      <alignment vertical="center" wrapText="1"/>
    </xf>
    <xf numFmtId="0" fontId="31" fillId="0" borderId="284" xfId="0" applyFont="1" applyBorder="1">
      <alignment vertical="center"/>
    </xf>
    <xf numFmtId="0" fontId="5" fillId="0" borderId="284" xfId="0" applyFont="1" applyBorder="1" applyAlignment="1">
      <alignment horizontal="center" vertical="center"/>
    </xf>
    <xf numFmtId="0" fontId="5" fillId="0" borderId="431" xfId="0" applyFont="1" applyBorder="1" applyAlignment="1">
      <alignment horizontal="center" vertical="center"/>
    </xf>
    <xf numFmtId="0" fontId="3" fillId="3" borderId="0" xfId="0" applyFont="1" applyFill="1" applyAlignment="1">
      <alignment horizontal="left" vertical="center"/>
    </xf>
    <xf numFmtId="176" fontId="3" fillId="2" borderId="0" xfId="0" applyNumberFormat="1" applyFont="1" applyFill="1" applyAlignment="1" applyProtection="1">
      <alignment horizontal="right" vertical="center"/>
      <protection locked="0"/>
    </xf>
    <xf numFmtId="0" fontId="3" fillId="2" borderId="0" xfId="0" applyFont="1" applyFill="1">
      <alignment vertical="center"/>
    </xf>
    <xf numFmtId="0" fontId="57" fillId="0" borderId="24" xfId="0" applyFont="1" applyBorder="1" applyAlignment="1">
      <alignment horizontal="left" vertical="center"/>
    </xf>
    <xf numFmtId="0" fontId="57" fillId="0" borderId="40" xfId="0" applyFont="1" applyBorder="1" applyAlignment="1">
      <alignment horizontal="left" vertical="center"/>
    </xf>
    <xf numFmtId="0" fontId="3" fillId="3" borderId="44" xfId="0" applyFont="1" applyFill="1" applyBorder="1">
      <alignment vertical="center"/>
    </xf>
    <xf numFmtId="0" fontId="10" fillId="19" borderId="282" xfId="0" applyFont="1" applyFill="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left" vertical="center"/>
    </xf>
    <xf numFmtId="0" fontId="74" fillId="0" borderId="356" xfId="0" applyFont="1" applyBorder="1">
      <alignment vertical="center"/>
    </xf>
    <xf numFmtId="0" fontId="74" fillId="0" borderId="156" xfId="0" applyFont="1" applyBorder="1">
      <alignment vertical="center"/>
    </xf>
    <xf numFmtId="0" fontId="64" fillId="0" borderId="357" xfId="0" applyFont="1" applyBorder="1">
      <alignment vertical="center"/>
    </xf>
    <xf numFmtId="0" fontId="74" fillId="0" borderId="169" xfId="0" applyFont="1" applyBorder="1">
      <alignment vertical="center"/>
    </xf>
    <xf numFmtId="0" fontId="74" fillId="0" borderId="170" xfId="0" applyFont="1" applyBorder="1">
      <alignment vertical="center"/>
    </xf>
    <xf numFmtId="0" fontId="64" fillId="0" borderId="170" xfId="0" applyFont="1" applyBorder="1">
      <alignment vertical="center"/>
    </xf>
    <xf numFmtId="0" fontId="64" fillId="0" borderId="171" xfId="0" applyFont="1" applyBorder="1">
      <alignment vertical="center"/>
    </xf>
    <xf numFmtId="0" fontId="64" fillId="0" borderId="0" xfId="0" applyFont="1">
      <alignment vertical="center"/>
    </xf>
    <xf numFmtId="0" fontId="74" fillId="0" borderId="0" xfId="0" applyFont="1">
      <alignment vertical="center"/>
    </xf>
    <xf numFmtId="0" fontId="11" fillId="20" borderId="267" xfId="0" applyFont="1" applyFill="1" applyBorder="1">
      <alignment vertical="center"/>
    </xf>
    <xf numFmtId="0" fontId="11" fillId="20" borderId="268" xfId="0" applyFont="1" applyFill="1" applyBorder="1">
      <alignment vertical="center"/>
    </xf>
    <xf numFmtId="176" fontId="11" fillId="20" borderId="268" xfId="0" applyNumberFormat="1" applyFont="1" applyFill="1" applyBorder="1" applyAlignment="1">
      <alignment horizontal="left" vertical="center"/>
    </xf>
    <xf numFmtId="0" fontId="42" fillId="20" borderId="268" xfId="0" applyFont="1" applyFill="1" applyBorder="1">
      <alignment vertical="center"/>
    </xf>
    <xf numFmtId="0" fontId="20" fillId="20" borderId="268" xfId="0" applyFont="1" applyFill="1" applyBorder="1">
      <alignment vertical="center"/>
    </xf>
    <xf numFmtId="0" fontId="11" fillId="20" borderId="268" xfId="0" applyFont="1" applyFill="1" applyBorder="1" applyAlignment="1">
      <alignment horizontal="left" vertical="center"/>
    </xf>
    <xf numFmtId="182" fontId="11" fillId="20" borderId="268" xfId="0" applyNumberFormat="1" applyFont="1" applyFill="1" applyBorder="1" applyAlignment="1">
      <alignment horizontal="left" vertical="center"/>
    </xf>
    <xf numFmtId="0" fontId="14" fillId="0" borderId="0" xfId="0" applyFont="1" applyAlignment="1" applyProtection="1">
      <alignment horizontal="center" vertical="center"/>
      <protection locked="0"/>
    </xf>
    <xf numFmtId="176" fontId="66" fillId="0" borderId="0" xfId="0" applyNumberFormat="1" applyFont="1" applyAlignment="1" applyProtection="1">
      <alignment horizontal="right" vertical="center"/>
      <protection locked="0"/>
    </xf>
    <xf numFmtId="0" fontId="3" fillId="2" borderId="480" xfId="0" applyFont="1" applyFill="1" applyBorder="1">
      <alignment vertical="center"/>
    </xf>
    <xf numFmtId="176" fontId="66" fillId="18" borderId="32" xfId="0" applyNumberFormat="1" applyFont="1" applyFill="1" applyBorder="1" applyAlignment="1" applyProtection="1">
      <alignment horizontal="right" vertical="center"/>
      <protection locked="0"/>
    </xf>
    <xf numFmtId="0" fontId="3" fillId="18" borderId="32" xfId="0" applyFont="1" applyFill="1" applyBorder="1">
      <alignment vertical="center"/>
    </xf>
    <xf numFmtId="0" fontId="57" fillId="18" borderId="32" xfId="0" applyFont="1" applyFill="1" applyBorder="1" applyAlignment="1">
      <alignment horizontal="left" vertical="center"/>
    </xf>
    <xf numFmtId="0" fontId="57" fillId="18" borderId="31" xfId="0" applyFont="1" applyFill="1" applyBorder="1" applyAlignment="1">
      <alignment horizontal="left" vertical="center"/>
    </xf>
    <xf numFmtId="0" fontId="67" fillId="0" borderId="483" xfId="0" applyFont="1" applyBorder="1" applyAlignment="1">
      <alignment horizontal="center" vertical="center"/>
    </xf>
    <xf numFmtId="0" fontId="64" fillId="0" borderId="65" xfId="0" applyFont="1" applyBorder="1" applyAlignment="1">
      <alignment horizontal="left" vertical="center"/>
    </xf>
    <xf numFmtId="0" fontId="3" fillId="3" borderId="484" xfId="0" applyFont="1" applyFill="1" applyBorder="1">
      <alignment vertical="center"/>
    </xf>
    <xf numFmtId="0" fontId="3" fillId="2" borderId="486" xfId="0" applyFont="1" applyFill="1" applyBorder="1">
      <alignment vertical="center"/>
    </xf>
    <xf numFmtId="0" fontId="67" fillId="0" borderId="487" xfId="0" applyFont="1" applyBorder="1" applyAlignment="1">
      <alignment horizontal="center" vertical="center"/>
    </xf>
    <xf numFmtId="0" fontId="64" fillId="0" borderId="79" xfId="0" applyFont="1" applyBorder="1" applyAlignment="1">
      <alignment horizontal="left" vertical="center"/>
    </xf>
    <xf numFmtId="0" fontId="64" fillId="0" borderId="5" xfId="0" applyFont="1" applyBorder="1" applyAlignment="1">
      <alignment horizontal="left" vertical="center"/>
    </xf>
    <xf numFmtId="0" fontId="57" fillId="0" borderId="5" xfId="0" applyFont="1" applyBorder="1" applyAlignment="1">
      <alignment horizontal="left" vertical="center"/>
    </xf>
    <xf numFmtId="0" fontId="67" fillId="0" borderId="488" xfId="0" applyFont="1" applyBorder="1" applyAlignment="1">
      <alignment horizontal="center" vertical="center"/>
    </xf>
    <xf numFmtId="0" fontId="3" fillId="0" borderId="40" xfId="0" applyFont="1" applyBorder="1" applyAlignment="1">
      <alignment horizontal="left" vertical="center"/>
    </xf>
    <xf numFmtId="0" fontId="67" fillId="0" borderId="489" xfId="0" applyFont="1" applyBorder="1" applyAlignment="1">
      <alignment horizontal="center" vertical="center"/>
    </xf>
    <xf numFmtId="0" fontId="64" fillId="0" borderId="263" xfId="0" applyFont="1" applyBorder="1" applyAlignment="1">
      <alignment horizontal="left" vertical="center"/>
    </xf>
    <xf numFmtId="0" fontId="64" fillId="0" borderId="478" xfId="0" applyFont="1" applyBorder="1">
      <alignment vertical="center"/>
    </xf>
    <xf numFmtId="0" fontId="19" fillId="0" borderId="478" xfId="0" applyFont="1" applyBorder="1">
      <alignment vertical="center"/>
    </xf>
    <xf numFmtId="0" fontId="19" fillId="0" borderId="494" xfId="0" applyFont="1" applyBorder="1">
      <alignment vertical="center"/>
    </xf>
    <xf numFmtId="0" fontId="73" fillId="0" borderId="499" xfId="0" applyFont="1" applyBorder="1">
      <alignment vertical="center"/>
    </xf>
    <xf numFmtId="0" fontId="74" fillId="0" borderId="478" xfId="0" applyFont="1" applyBorder="1">
      <alignment vertical="center"/>
    </xf>
    <xf numFmtId="0" fontId="64" fillId="0" borderId="494" xfId="0" applyFont="1" applyBorder="1">
      <alignment vertical="center"/>
    </xf>
    <xf numFmtId="0" fontId="64" fillId="0" borderId="2" xfId="0" applyFont="1" applyBorder="1">
      <alignment vertical="center"/>
    </xf>
    <xf numFmtId="0" fontId="64" fillId="0" borderId="36" xfId="0" applyFont="1" applyBorder="1">
      <alignment vertical="center"/>
    </xf>
    <xf numFmtId="0" fontId="64" fillId="0" borderId="3" xfId="0" applyFont="1" applyBorder="1">
      <alignment vertical="center"/>
    </xf>
    <xf numFmtId="0" fontId="64" fillId="0" borderId="22" xfId="0" applyFont="1" applyBorder="1">
      <alignment vertical="center"/>
    </xf>
    <xf numFmtId="0" fontId="74" fillId="0" borderId="22" xfId="0" applyFont="1" applyBorder="1">
      <alignment vertical="center"/>
    </xf>
    <xf numFmtId="0" fontId="64" fillId="0" borderId="37" xfId="0" applyFont="1" applyBorder="1">
      <alignment vertical="center"/>
    </xf>
    <xf numFmtId="0" fontId="3" fillId="3" borderId="504" xfId="0" applyFont="1" applyFill="1" applyBorder="1" applyAlignment="1">
      <alignment vertical="top"/>
    </xf>
    <xf numFmtId="0" fontId="52" fillId="5" borderId="3" xfId="0" applyFont="1" applyFill="1" applyBorder="1" applyAlignment="1">
      <alignment horizontal="right" vertical="top" shrinkToFit="1"/>
    </xf>
    <xf numFmtId="0" fontId="64" fillId="0" borderId="1" xfId="0" applyFont="1" applyBorder="1">
      <alignment vertical="center"/>
    </xf>
    <xf numFmtId="0" fontId="64" fillId="0" borderId="21" xfId="0" applyFont="1" applyBorder="1">
      <alignment vertical="center"/>
    </xf>
    <xf numFmtId="0" fontId="74" fillId="0" borderId="21" xfId="0" applyFont="1" applyBorder="1">
      <alignment vertical="center"/>
    </xf>
    <xf numFmtId="0" fontId="74" fillId="0" borderId="506" xfId="0" applyFont="1" applyBorder="1">
      <alignment vertical="center"/>
    </xf>
    <xf numFmtId="0" fontId="64" fillId="0" borderId="507" xfId="0" applyFont="1" applyBorder="1">
      <alignment vertical="center"/>
    </xf>
    <xf numFmtId="0" fontId="64" fillId="0" borderId="35" xfId="0" applyFont="1" applyBorder="1">
      <alignment vertical="center"/>
    </xf>
    <xf numFmtId="177" fontId="3" fillId="0" borderId="0" xfId="0" applyNumberFormat="1" applyFont="1" applyAlignment="1" applyProtection="1">
      <alignment horizontal="left" vertical="center"/>
      <protection locked="0"/>
    </xf>
    <xf numFmtId="0" fontId="13" fillId="0" borderId="0" xfId="0" applyFont="1" applyAlignment="1">
      <alignment horizontal="left" vertical="center" shrinkToFit="1"/>
    </xf>
    <xf numFmtId="0" fontId="53" fillId="0" borderId="0" xfId="0" applyFont="1" applyAlignment="1">
      <alignment horizontal="left" vertical="center"/>
    </xf>
    <xf numFmtId="0" fontId="69" fillId="0" borderId="0" xfId="0" applyFont="1" applyAlignment="1">
      <alignment horizontal="left" vertical="center"/>
    </xf>
    <xf numFmtId="0" fontId="75" fillId="16" borderId="0" xfId="0" applyFont="1" applyFill="1">
      <alignment vertical="center"/>
    </xf>
    <xf numFmtId="0" fontId="76" fillId="16" borderId="0" xfId="0" applyFont="1" applyFill="1">
      <alignment vertical="center"/>
    </xf>
    <xf numFmtId="0" fontId="76" fillId="0" borderId="268" xfId="0" applyFont="1" applyBorder="1">
      <alignment vertical="center"/>
    </xf>
    <xf numFmtId="0" fontId="77" fillId="0" borderId="0" xfId="0" applyFont="1">
      <alignment vertical="center"/>
    </xf>
    <xf numFmtId="189" fontId="11" fillId="0" borderId="268" xfId="0" applyNumberFormat="1" applyFont="1" applyBorder="1" applyAlignment="1">
      <alignment horizontal="left" vertical="center"/>
    </xf>
    <xf numFmtId="191" fontId="11" fillId="17" borderId="268" xfId="0" applyNumberFormat="1" applyFont="1" applyFill="1" applyBorder="1" applyAlignment="1">
      <alignment horizontal="left" vertical="center"/>
    </xf>
    <xf numFmtId="0" fontId="42" fillId="17" borderId="268" xfId="0" applyFont="1" applyFill="1" applyBorder="1">
      <alignment vertical="center"/>
    </xf>
    <xf numFmtId="0" fontId="49" fillId="17" borderId="267" xfId="0" applyFont="1" applyFill="1" applyBorder="1">
      <alignment vertical="center"/>
    </xf>
    <xf numFmtId="0" fontId="68" fillId="0" borderId="0" xfId="0" applyFont="1">
      <alignment vertical="center"/>
    </xf>
    <xf numFmtId="0" fontId="3" fillId="0" borderId="16" xfId="0" applyFont="1" applyBorder="1">
      <alignment vertical="center"/>
    </xf>
    <xf numFmtId="0" fontId="13" fillId="0" borderId="16" xfId="0" applyFont="1" applyBorder="1">
      <alignment vertical="center"/>
    </xf>
    <xf numFmtId="0" fontId="3" fillId="3" borderId="0" xfId="0" applyFont="1" applyFill="1">
      <alignment vertical="center"/>
    </xf>
    <xf numFmtId="0" fontId="67" fillId="0" borderId="0" xfId="0" applyFont="1" applyAlignment="1">
      <alignment horizontal="center" vertical="center"/>
    </xf>
    <xf numFmtId="176" fontId="66" fillId="3" borderId="32" xfId="0" applyNumberFormat="1" applyFont="1" applyFill="1" applyBorder="1" applyAlignment="1" applyProtection="1">
      <alignment horizontal="right" vertical="center"/>
      <protection locked="0"/>
    </xf>
    <xf numFmtId="0" fontId="3" fillId="3" borderId="32" xfId="0" applyFont="1" applyFill="1" applyBorder="1">
      <alignment vertical="center"/>
    </xf>
    <xf numFmtId="0" fontId="57" fillId="3" borderId="32" xfId="0" applyFont="1" applyFill="1" applyBorder="1" applyAlignment="1">
      <alignment horizontal="left" vertical="center"/>
    </xf>
    <xf numFmtId="0" fontId="57" fillId="3" borderId="31" xfId="0" applyFont="1" applyFill="1" applyBorder="1" applyAlignment="1">
      <alignment horizontal="left" vertical="center"/>
    </xf>
    <xf numFmtId="0" fontId="3" fillId="3" borderId="42" xfId="0" applyFont="1" applyFill="1" applyBorder="1" applyAlignment="1">
      <alignment horizontal="left" vertical="center"/>
    </xf>
    <xf numFmtId="176" fontId="66" fillId="3" borderId="15" xfId="0" applyNumberFormat="1" applyFont="1" applyFill="1" applyBorder="1" applyAlignment="1">
      <alignment horizontal="right" vertical="center"/>
    </xf>
    <xf numFmtId="0" fontId="57" fillId="3" borderId="15" xfId="0" applyFont="1" applyFill="1" applyBorder="1" applyAlignment="1">
      <alignment horizontal="left" vertical="center"/>
    </xf>
    <xf numFmtId="0" fontId="57" fillId="3" borderId="12" xfId="0" applyFont="1" applyFill="1" applyBorder="1" applyAlignment="1">
      <alignment horizontal="left" vertical="center"/>
    </xf>
    <xf numFmtId="0" fontId="67" fillId="0" borderId="38" xfId="0" applyFont="1" applyBorder="1" applyAlignment="1">
      <alignment horizontal="center" vertical="center"/>
    </xf>
    <xf numFmtId="0" fontId="67" fillId="0" borderId="393" xfId="0" applyFont="1" applyBorder="1" applyAlignment="1">
      <alignment horizontal="center" vertical="center"/>
    </xf>
    <xf numFmtId="0" fontId="67" fillId="0" borderId="495" xfId="0" applyFont="1" applyBorder="1" applyAlignment="1">
      <alignment horizontal="center" vertical="center"/>
    </xf>
    <xf numFmtId="0" fontId="57" fillId="0" borderId="32" xfId="0" applyFont="1" applyBorder="1" applyAlignment="1">
      <alignment horizontal="left" vertical="center"/>
    </xf>
    <xf numFmtId="0" fontId="3" fillId="2" borderId="515" xfId="0" applyFont="1" applyFill="1" applyBorder="1">
      <alignment vertical="center"/>
    </xf>
    <xf numFmtId="0" fontId="3" fillId="0" borderId="37" xfId="0" applyFont="1" applyBorder="1" applyAlignment="1">
      <alignment horizontal="left" vertical="center"/>
    </xf>
    <xf numFmtId="38" fontId="33" fillId="0" borderId="0" xfId="1" applyFont="1" applyFill="1" applyBorder="1" applyAlignment="1">
      <alignment horizontal="center" vertical="center"/>
    </xf>
    <xf numFmtId="0" fontId="38" fillId="0" borderId="0" xfId="0" applyFont="1">
      <alignment vertical="center"/>
    </xf>
    <xf numFmtId="0" fontId="33" fillId="0" borderId="425" xfId="0" applyFont="1" applyBorder="1" applyAlignment="1">
      <alignment horizontal="right" vertical="top"/>
    </xf>
    <xf numFmtId="0" fontId="33" fillId="0" borderId="426" xfId="0" applyFont="1" applyBorder="1" applyAlignment="1">
      <alignment vertical="top"/>
    </xf>
    <xf numFmtId="0" fontId="33" fillId="0" borderId="427" xfId="0" applyFont="1" applyBorder="1" applyAlignment="1">
      <alignment vertical="top"/>
    </xf>
    <xf numFmtId="0" fontId="33" fillId="0" borderId="429" xfId="0" applyFont="1" applyBorder="1">
      <alignment vertical="center"/>
    </xf>
    <xf numFmtId="0" fontId="16" fillId="0" borderId="0" xfId="0" applyFont="1">
      <alignment vertical="center"/>
    </xf>
    <xf numFmtId="0" fontId="33" fillId="0" borderId="429" xfId="0" applyFont="1" applyBorder="1" applyAlignment="1">
      <alignment vertical="top"/>
    </xf>
    <xf numFmtId="0" fontId="33" fillId="0" borderId="0" xfId="0" applyFont="1" applyAlignment="1">
      <alignment vertical="center" wrapText="1"/>
    </xf>
    <xf numFmtId="0" fontId="33" fillId="0" borderId="429" xfId="0" applyFont="1" applyBorder="1" applyAlignment="1">
      <alignment horizontal="center" vertical="center"/>
    </xf>
    <xf numFmtId="0" fontId="33" fillId="0" borderId="0" xfId="0" applyFont="1" applyAlignment="1">
      <alignment horizontal="center" vertical="center" wrapText="1"/>
    </xf>
    <xf numFmtId="0" fontId="27" fillId="3" borderId="483" xfId="0" applyFont="1" applyFill="1" applyBorder="1" applyAlignment="1">
      <alignment horizontal="left" vertical="center"/>
    </xf>
    <xf numFmtId="0" fontId="27" fillId="11" borderId="165" xfId="0" applyFont="1" applyFill="1" applyBorder="1">
      <alignment vertical="center"/>
    </xf>
    <xf numFmtId="0" fontId="27" fillId="11" borderId="166" xfId="0" applyFont="1" applyFill="1" applyBorder="1">
      <alignment vertical="center"/>
    </xf>
    <xf numFmtId="183" fontId="27" fillId="0" borderId="0" xfId="0" applyNumberFormat="1" applyFont="1" applyAlignment="1">
      <alignment horizontal="right" vertical="center"/>
    </xf>
    <xf numFmtId="0" fontId="79" fillId="0" borderId="520" xfId="0" applyFont="1" applyBorder="1">
      <alignment vertical="center"/>
    </xf>
    <xf numFmtId="0" fontId="38" fillId="0" borderId="520" xfId="0" applyFont="1" applyBorder="1">
      <alignment vertical="center"/>
    </xf>
    <xf numFmtId="0" fontId="38" fillId="0" borderId="521" xfId="0" applyFont="1" applyBorder="1">
      <alignment vertical="center"/>
    </xf>
    <xf numFmtId="0" fontId="79" fillId="0" borderId="522" xfId="0" applyFont="1" applyBorder="1" applyAlignment="1">
      <alignment horizontal="left" vertical="center"/>
    </xf>
    <xf numFmtId="0" fontId="79" fillId="0" borderId="0" xfId="0" applyFont="1" applyAlignment="1">
      <alignment horizontal="left" vertical="center"/>
    </xf>
    <xf numFmtId="0" fontId="79" fillId="0" borderId="523" xfId="0" applyFont="1" applyBorder="1" applyAlignment="1">
      <alignment horizontal="left" vertical="center"/>
    </xf>
    <xf numFmtId="0" fontId="79" fillId="0" borderId="0" xfId="0" applyFont="1">
      <alignment vertical="center"/>
    </xf>
    <xf numFmtId="0" fontId="79" fillId="0" borderId="526" xfId="0" applyFont="1" applyBorder="1" applyAlignment="1">
      <alignment horizontal="left" vertical="center"/>
    </xf>
    <xf numFmtId="0" fontId="79" fillId="0" borderId="156" xfId="0" applyFont="1" applyBorder="1" applyAlignment="1">
      <alignment horizontal="left" vertical="center"/>
    </xf>
    <xf numFmtId="0" fontId="79" fillId="0" borderId="527" xfId="0" applyFont="1" applyBorder="1" applyAlignment="1">
      <alignment horizontal="left" vertical="center"/>
    </xf>
    <xf numFmtId="0" fontId="79" fillId="0" borderId="156" xfId="0" applyFont="1" applyBorder="1">
      <alignment vertical="center"/>
    </xf>
    <xf numFmtId="0" fontId="38" fillId="0" borderId="156" xfId="0" applyFont="1" applyBorder="1">
      <alignment vertical="center"/>
    </xf>
    <xf numFmtId="0" fontId="38" fillId="3" borderId="354" xfId="0" applyFont="1" applyFill="1" applyBorder="1" applyAlignment="1">
      <alignment horizontal="left" vertical="center"/>
    </xf>
    <xf numFmtId="0" fontId="38" fillId="3" borderId="356" xfId="0" applyFont="1" applyFill="1" applyBorder="1" applyAlignment="1">
      <alignment horizontal="left" vertical="center"/>
    </xf>
    <xf numFmtId="0" fontId="33" fillId="0" borderId="427" xfId="0" applyFont="1" applyBorder="1">
      <alignment vertical="center"/>
    </xf>
    <xf numFmtId="0" fontId="33" fillId="0" borderId="431" xfId="0" applyFont="1" applyBorder="1">
      <alignment vertical="center"/>
    </xf>
    <xf numFmtId="0" fontId="33" fillId="0" borderId="425" xfId="0" applyFont="1" applyBorder="1" applyAlignment="1">
      <alignment horizontal="right" vertical="center"/>
    </xf>
    <xf numFmtId="0" fontId="64" fillId="0" borderId="378" xfId="0" applyFont="1" applyBorder="1">
      <alignment vertical="center"/>
    </xf>
    <xf numFmtId="0" fontId="64" fillId="0" borderId="479" xfId="0" applyFont="1" applyBorder="1">
      <alignment vertical="center"/>
    </xf>
    <xf numFmtId="0" fontId="19" fillId="0" borderId="531" xfId="0" applyFont="1" applyBorder="1">
      <alignment vertical="center"/>
    </xf>
    <xf numFmtId="0" fontId="64" fillId="0" borderId="378" xfId="0" applyFont="1" applyBorder="1" applyAlignment="1">
      <alignment horizontal="left" vertical="center"/>
    </xf>
    <xf numFmtId="0" fontId="64" fillId="0" borderId="491" xfId="0" applyFont="1" applyBorder="1">
      <alignment vertical="center"/>
    </xf>
    <xf numFmtId="0" fontId="64" fillId="0" borderId="22" xfId="0" applyFont="1" applyBorder="1" applyAlignment="1">
      <alignment horizontal="left" vertical="center"/>
    </xf>
    <xf numFmtId="0" fontId="0" fillId="0" borderId="354" xfId="0" applyBorder="1">
      <alignment vertical="center"/>
    </xf>
    <xf numFmtId="0" fontId="0" fillId="0" borderId="355" xfId="0" applyBorder="1">
      <alignment vertical="center"/>
    </xf>
    <xf numFmtId="187" fontId="16" fillId="0" borderId="0" xfId="2" applyNumberFormat="1" applyFont="1" applyFill="1" applyBorder="1" applyAlignment="1" applyProtection="1">
      <alignment horizontal="right" vertical="center" shrinkToFit="1"/>
    </xf>
    <xf numFmtId="38" fontId="33" fillId="0" borderId="0" xfId="1" applyFont="1" applyFill="1" applyBorder="1" applyAlignment="1" applyProtection="1">
      <alignment vertical="center" shrinkToFit="1"/>
    </xf>
    <xf numFmtId="0" fontId="81" fillId="0" borderId="0" xfId="0" applyFont="1">
      <alignment vertical="center"/>
    </xf>
    <xf numFmtId="0" fontId="33" fillId="0" borderId="27" xfId="0" applyFont="1" applyBorder="1" applyAlignment="1">
      <alignment horizontal="center" vertical="center"/>
    </xf>
    <xf numFmtId="0" fontId="33" fillId="0" borderId="30" xfId="0" applyFont="1" applyBorder="1">
      <alignment vertical="center"/>
    </xf>
    <xf numFmtId="0" fontId="33" fillId="0" borderId="32" xfId="0" applyFont="1" applyBorder="1">
      <alignment vertical="center"/>
    </xf>
    <xf numFmtId="176" fontId="34" fillId="0" borderId="151" xfId="1" applyNumberFormat="1" applyFont="1" applyFill="1" applyBorder="1" applyAlignment="1" applyProtection="1">
      <alignment vertical="center" shrinkToFit="1"/>
    </xf>
    <xf numFmtId="0" fontId="33" fillId="0" borderId="347" xfId="0" applyFont="1" applyBorder="1">
      <alignment vertical="center"/>
    </xf>
    <xf numFmtId="0" fontId="33" fillId="0" borderId="156" xfId="0" applyFont="1" applyBorder="1" applyAlignment="1">
      <alignment horizontal="center" vertical="center"/>
    </xf>
    <xf numFmtId="176" fontId="34" fillId="0" borderId="156" xfId="1" applyNumberFormat="1" applyFont="1" applyFill="1" applyBorder="1" applyAlignment="1" applyProtection="1">
      <alignment vertical="center" shrinkToFit="1"/>
    </xf>
    <xf numFmtId="176" fontId="34" fillId="0" borderId="156" xfId="1" applyNumberFormat="1" applyFont="1" applyFill="1" applyBorder="1" applyAlignment="1" applyProtection="1">
      <alignment horizontal="center" vertical="center" shrinkToFit="1"/>
    </xf>
    <xf numFmtId="179" fontId="16" fillId="0" borderId="156" xfId="2" applyNumberFormat="1" applyFont="1" applyFill="1" applyBorder="1" applyAlignment="1" applyProtection="1">
      <alignment horizontal="right" vertical="center" shrinkToFit="1"/>
    </xf>
    <xf numFmtId="0" fontId="33" fillId="0" borderId="156" xfId="0" applyFont="1" applyBorder="1" applyAlignment="1">
      <alignment vertical="top"/>
    </xf>
    <xf numFmtId="0" fontId="33" fillId="0" borderId="345" xfId="0" applyFont="1" applyBorder="1" applyAlignment="1">
      <alignment vertical="top"/>
    </xf>
    <xf numFmtId="176" fontId="34" fillId="0" borderId="0" xfId="1" applyNumberFormat="1" applyFont="1" applyFill="1" applyBorder="1" applyAlignment="1" applyProtection="1">
      <alignment horizontal="center" vertical="center" shrinkToFit="1"/>
    </xf>
    <xf numFmtId="0" fontId="33" fillId="0" borderId="533" xfId="0" applyFont="1" applyBorder="1">
      <alignment vertical="center"/>
    </xf>
    <xf numFmtId="0" fontId="33" fillId="0" borderId="352" xfId="0" applyFont="1" applyBorder="1" applyAlignment="1">
      <alignment horizontal="center" vertical="center"/>
    </xf>
    <xf numFmtId="176" fontId="34" fillId="0" borderId="352" xfId="1" applyNumberFormat="1" applyFont="1" applyFill="1" applyBorder="1" applyAlignment="1" applyProtection="1">
      <alignment vertical="center" shrinkToFit="1"/>
    </xf>
    <xf numFmtId="176" fontId="34" fillId="0" borderId="352" xfId="1" applyNumberFormat="1" applyFont="1" applyFill="1" applyBorder="1" applyAlignment="1" applyProtection="1">
      <alignment horizontal="center" vertical="center" shrinkToFit="1"/>
    </xf>
    <xf numFmtId="179" fontId="16" fillId="0" borderId="352" xfId="2" applyNumberFormat="1" applyFont="1" applyFill="1" applyBorder="1" applyAlignment="1" applyProtection="1">
      <alignment horizontal="right" vertical="center" shrinkToFit="1"/>
    </xf>
    <xf numFmtId="0" fontId="33" fillId="0" borderId="352" xfId="0" applyFont="1" applyBorder="1" applyAlignment="1">
      <alignment vertical="top"/>
    </xf>
    <xf numFmtId="0" fontId="33" fillId="0" borderId="534" xfId="0" applyFont="1" applyBorder="1" applyAlignment="1">
      <alignment vertical="top"/>
    </xf>
    <xf numFmtId="0" fontId="68" fillId="0" borderId="529" xfId="0" applyFont="1" applyBorder="1" applyAlignment="1">
      <alignment horizontal="center" vertical="center"/>
    </xf>
    <xf numFmtId="0" fontId="68" fillId="0" borderId="383" xfId="0" applyFont="1" applyBorder="1" applyAlignment="1">
      <alignment horizontal="center" vertical="center"/>
    </xf>
    <xf numFmtId="0" fontId="68" fillId="0" borderId="493" xfId="0" applyFont="1" applyBorder="1" applyAlignment="1">
      <alignment horizontal="center" vertical="center"/>
    </xf>
    <xf numFmtId="0" fontId="68" fillId="0" borderId="495" xfId="0" applyFont="1" applyBorder="1" applyAlignment="1">
      <alignment horizontal="center" vertical="center"/>
    </xf>
    <xf numFmtId="0" fontId="68" fillId="0" borderId="489" xfId="0" applyFont="1" applyBorder="1" applyAlignment="1">
      <alignment horizontal="center" vertical="center"/>
    </xf>
    <xf numFmtId="0" fontId="68" fillId="0" borderId="391" xfId="0" applyFont="1" applyBorder="1" applyAlignment="1">
      <alignment horizontal="center" vertical="center"/>
    </xf>
    <xf numFmtId="0" fontId="68" fillId="0" borderId="38" xfId="0" applyFont="1" applyBorder="1" applyAlignment="1">
      <alignment horizontal="center" vertical="center"/>
    </xf>
    <xf numFmtId="0" fontId="68" fillId="0" borderId="498" xfId="0" applyFont="1" applyBorder="1" applyAlignment="1">
      <alignment horizontal="center" vertical="center"/>
    </xf>
    <xf numFmtId="0" fontId="68" fillId="0" borderId="0" xfId="0" applyFont="1" applyAlignment="1">
      <alignment horizontal="center" vertical="center"/>
    </xf>
    <xf numFmtId="0" fontId="64" fillId="0" borderId="0" xfId="0" applyFont="1" applyAlignment="1">
      <alignment horizontal="right" vertical="center"/>
    </xf>
    <xf numFmtId="0" fontId="59" fillId="0" borderId="0" xfId="0" applyFont="1" applyAlignment="1">
      <alignment horizontal="center" vertical="center"/>
    </xf>
    <xf numFmtId="182" fontId="11" fillId="17" borderId="268" xfId="0" applyNumberFormat="1" applyFont="1" applyFill="1" applyBorder="1" applyAlignment="1">
      <alignment horizontal="left" vertical="center"/>
    </xf>
    <xf numFmtId="177" fontId="3" fillId="2" borderId="31" xfId="0" applyNumberFormat="1" applyFont="1" applyFill="1" applyBorder="1">
      <alignment vertical="center"/>
    </xf>
    <xf numFmtId="0" fontId="70" fillId="2" borderId="268" xfId="0" applyFont="1" applyFill="1" applyBorder="1">
      <alignment vertical="center"/>
    </xf>
    <xf numFmtId="186" fontId="11" fillId="17" borderId="268" xfId="0" applyNumberFormat="1" applyFont="1" applyFill="1" applyBorder="1" applyAlignment="1">
      <alignment horizontal="left" vertical="center"/>
    </xf>
    <xf numFmtId="176" fontId="11" fillId="2" borderId="268" xfId="0" applyNumberFormat="1" applyFont="1" applyFill="1" applyBorder="1" applyAlignment="1">
      <alignment horizontal="left" vertical="center"/>
    </xf>
    <xf numFmtId="0" fontId="11" fillId="21" borderId="267" xfId="0" applyFont="1" applyFill="1" applyBorder="1">
      <alignment vertical="center"/>
    </xf>
    <xf numFmtId="0" fontId="11" fillId="21" borderId="268" xfId="0" applyFont="1" applyFill="1" applyBorder="1">
      <alignment vertical="center"/>
    </xf>
    <xf numFmtId="176" fontId="11" fillId="21" borderId="268" xfId="0" applyNumberFormat="1" applyFont="1" applyFill="1" applyBorder="1" applyAlignment="1">
      <alignment horizontal="left" vertical="center"/>
    </xf>
    <xf numFmtId="0" fontId="70" fillId="21" borderId="268" xfId="0" applyFont="1" applyFill="1" applyBorder="1">
      <alignment vertical="center"/>
    </xf>
    <xf numFmtId="193" fontId="11" fillId="0" borderId="268" xfId="0" applyNumberFormat="1" applyFont="1" applyBorder="1" applyAlignment="1">
      <alignment horizontal="left" vertical="center"/>
    </xf>
    <xf numFmtId="0" fontId="11" fillId="21" borderId="268" xfId="0" applyFont="1" applyFill="1" applyBorder="1" applyAlignment="1">
      <alignment horizontal="left" vertical="center"/>
    </xf>
    <xf numFmtId="0" fontId="82" fillId="2" borderId="268" xfId="0" applyFont="1" applyFill="1" applyBorder="1">
      <alignment vertical="center"/>
    </xf>
    <xf numFmtId="0" fontId="38" fillId="0" borderId="0" xfId="0" applyFont="1" applyAlignment="1">
      <alignment horizontal="center" vertical="center"/>
    </xf>
    <xf numFmtId="182" fontId="11" fillId="21" borderId="268" xfId="0" applyNumberFormat="1" applyFont="1" applyFill="1" applyBorder="1" applyAlignment="1">
      <alignment horizontal="left" vertical="center"/>
    </xf>
    <xf numFmtId="0" fontId="82" fillId="21" borderId="268" xfId="0" applyFont="1" applyFill="1" applyBorder="1">
      <alignment vertical="center"/>
    </xf>
    <xf numFmtId="182" fontId="82" fillId="21" borderId="268" xfId="0" applyNumberFormat="1" applyFont="1" applyFill="1" applyBorder="1" applyAlignment="1">
      <alignment horizontal="left" vertical="center"/>
    </xf>
    <xf numFmtId="0" fontId="11" fillId="16" borderId="268" xfId="0" applyFont="1" applyFill="1" applyBorder="1">
      <alignment vertical="center"/>
    </xf>
    <xf numFmtId="0" fontId="11" fillId="22" borderId="0" xfId="0" applyFont="1" applyFill="1">
      <alignment vertical="center"/>
    </xf>
    <xf numFmtId="0" fontId="45" fillId="0" borderId="182" xfId="0" applyFont="1" applyBorder="1" applyAlignment="1">
      <alignment horizontal="right" vertical="center"/>
    </xf>
    <xf numFmtId="0" fontId="45" fillId="0" borderId="130" xfId="0" applyFont="1" applyBorder="1" applyAlignment="1">
      <alignment horizontal="right" vertical="center"/>
    </xf>
    <xf numFmtId="0" fontId="43" fillId="12" borderId="269" xfId="0" applyFont="1" applyFill="1" applyBorder="1" applyAlignment="1">
      <alignment horizontal="center" vertical="center"/>
    </xf>
    <xf numFmtId="0" fontId="43" fillId="12" borderId="270" xfId="0" applyFont="1" applyFill="1" applyBorder="1" applyAlignment="1">
      <alignment horizontal="center" vertical="center"/>
    </xf>
    <xf numFmtId="0" fontId="43" fillId="12" borderId="271" xfId="0" applyFont="1" applyFill="1" applyBorder="1" applyAlignment="1">
      <alignment horizontal="center" vertical="center"/>
    </xf>
    <xf numFmtId="0" fontId="43" fillId="12" borderId="272" xfId="0" applyFont="1" applyFill="1" applyBorder="1" applyAlignment="1">
      <alignment horizontal="center" vertical="center"/>
    </xf>
    <xf numFmtId="0" fontId="43" fillId="12" borderId="273" xfId="0" applyFont="1" applyFill="1" applyBorder="1" applyAlignment="1">
      <alignment horizontal="center" vertical="center"/>
    </xf>
    <xf numFmtId="0" fontId="43" fillId="12" borderId="274" xfId="0" applyFont="1" applyFill="1" applyBorder="1" applyAlignment="1">
      <alignment horizontal="center" vertical="center"/>
    </xf>
    <xf numFmtId="0" fontId="3" fillId="0" borderId="177" xfId="0" applyFont="1" applyBorder="1" applyAlignment="1">
      <alignment horizontal="right" vertical="center"/>
    </xf>
    <xf numFmtId="0" fontId="3" fillId="0" borderId="178" xfId="0" applyFont="1" applyBorder="1" applyAlignment="1">
      <alignment horizontal="right" vertical="center"/>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0" xfId="0" applyFont="1" applyAlignment="1">
      <alignment horizontal="left" vertical="top" wrapText="1"/>
    </xf>
    <xf numFmtId="0" fontId="14" fillId="0" borderId="27" xfId="0" applyFont="1" applyBorder="1" applyAlignment="1">
      <alignment horizontal="left" vertical="top" wrapText="1"/>
    </xf>
    <xf numFmtId="0" fontId="14" fillId="0" borderId="30" xfId="0" applyFont="1" applyBorder="1" applyAlignment="1">
      <alignment horizontal="left" vertical="top" wrapText="1"/>
    </xf>
    <xf numFmtId="0" fontId="14" fillId="0" borderId="32" xfId="0" applyFont="1" applyBorder="1" applyAlignment="1">
      <alignment horizontal="left" vertical="top" wrapText="1"/>
    </xf>
    <xf numFmtId="0" fontId="14" fillId="0" borderId="31" xfId="0" applyFont="1" applyBorder="1" applyAlignment="1">
      <alignment horizontal="left" vertical="top"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51" fillId="0" borderId="182" xfId="3" applyFont="1" applyBorder="1" applyAlignment="1" applyProtection="1">
      <alignment horizontal="left" vertical="center"/>
    </xf>
    <xf numFmtId="0" fontId="51" fillId="0" borderId="129" xfId="3" applyFont="1" applyBorder="1" applyAlignment="1" applyProtection="1">
      <alignment horizontal="left" vertical="center"/>
    </xf>
    <xf numFmtId="0" fontId="51" fillId="0" borderId="130" xfId="3" applyFont="1" applyBorder="1" applyAlignment="1" applyProtection="1">
      <alignment horizontal="left" vertical="center"/>
    </xf>
    <xf numFmtId="0" fontId="3" fillId="3" borderId="24" xfId="0" applyFont="1" applyFill="1" applyBorder="1" applyAlignment="1">
      <alignment horizontal="center" vertical="center"/>
    </xf>
    <xf numFmtId="0" fontId="51" fillId="0" borderId="177" xfId="3" applyFont="1" applyFill="1" applyBorder="1" applyAlignment="1" applyProtection="1">
      <alignment horizontal="left" vertical="center"/>
    </xf>
    <xf numFmtId="0" fontId="51" fillId="0" borderId="63" xfId="3" applyFont="1" applyFill="1" applyBorder="1" applyAlignment="1" applyProtection="1">
      <alignment horizontal="left" vertical="center"/>
    </xf>
    <xf numFmtId="0" fontId="51" fillId="0" borderId="178" xfId="3" applyFont="1" applyFill="1" applyBorder="1" applyAlignment="1" applyProtection="1">
      <alignment horizontal="left" vertical="center"/>
    </xf>
    <xf numFmtId="0" fontId="3" fillId="0" borderId="177" xfId="0" applyFont="1" applyBorder="1" applyAlignment="1">
      <alignment horizontal="left" vertical="center"/>
    </xf>
    <xf numFmtId="0" fontId="3" fillId="0" borderId="63" xfId="0" applyFont="1" applyBorder="1" applyAlignment="1">
      <alignment horizontal="left" vertical="center"/>
    </xf>
    <xf numFmtId="0" fontId="3" fillId="0" borderId="178" xfId="0" applyFont="1" applyBorder="1" applyAlignment="1">
      <alignment horizontal="left" vertical="center"/>
    </xf>
    <xf numFmtId="0" fontId="3" fillId="0" borderId="182" xfId="0" applyFont="1" applyBorder="1" applyAlignment="1">
      <alignment horizontal="left" vertical="center"/>
    </xf>
    <xf numFmtId="0" fontId="3" fillId="0" borderId="129" xfId="0" applyFont="1" applyBorder="1" applyAlignment="1">
      <alignment horizontal="left" vertical="center"/>
    </xf>
    <xf numFmtId="0" fontId="3" fillId="0" borderId="130" xfId="0" applyFont="1" applyBorder="1" applyAlignment="1">
      <alignment horizontal="left" vertical="center"/>
    </xf>
    <xf numFmtId="0" fontId="45" fillId="0" borderId="187" xfId="0" applyFont="1" applyBorder="1" applyAlignment="1">
      <alignment horizontal="left" vertical="center"/>
    </xf>
    <xf numFmtId="0" fontId="45" fillId="0" borderId="165" xfId="0" applyFont="1" applyBorder="1" applyAlignment="1">
      <alignment horizontal="left" vertical="center"/>
    </xf>
    <xf numFmtId="0" fontId="45" fillId="0" borderId="166" xfId="0" applyFont="1" applyBorder="1" applyAlignment="1">
      <alignment horizontal="left" vertical="center"/>
    </xf>
    <xf numFmtId="0" fontId="45" fillId="0" borderId="182" xfId="0" applyFont="1" applyBorder="1" applyAlignment="1">
      <alignment horizontal="left" vertical="center"/>
    </xf>
    <xf numFmtId="0" fontId="45" fillId="0" borderId="129" xfId="0" applyFont="1" applyBorder="1" applyAlignment="1">
      <alignment horizontal="left" vertical="center"/>
    </xf>
    <xf numFmtId="0" fontId="45" fillId="0" borderId="130" xfId="0" applyFont="1" applyBorder="1" applyAlignment="1">
      <alignment horizontal="left" vertical="center"/>
    </xf>
    <xf numFmtId="0" fontId="45" fillId="0" borderId="187" xfId="0" applyFont="1" applyBorder="1" applyAlignment="1">
      <alignment horizontal="right" vertical="center"/>
    </xf>
    <xf numFmtId="0" fontId="45" fillId="0" borderId="166" xfId="0" applyFont="1" applyBorder="1" applyAlignment="1">
      <alignment horizontal="right" vertical="center"/>
    </xf>
    <xf numFmtId="0" fontId="50" fillId="0" borderId="182" xfId="0" applyFont="1" applyBorder="1" applyAlignment="1">
      <alignment horizontal="left" vertical="center"/>
    </xf>
    <xf numFmtId="0" fontId="50" fillId="0" borderId="129" xfId="0" applyFont="1" applyBorder="1" applyAlignment="1">
      <alignment horizontal="left" vertical="center"/>
    </xf>
    <xf numFmtId="0" fontId="50" fillId="0" borderId="130" xfId="0" applyFont="1" applyBorder="1" applyAlignment="1">
      <alignment horizontal="left" vertical="center"/>
    </xf>
    <xf numFmtId="0" fontId="64" fillId="0" borderId="496" xfId="0" applyFont="1" applyBorder="1" applyAlignment="1">
      <alignment horizontal="center" vertical="center"/>
    </xf>
    <xf numFmtId="0" fontId="64" fillId="0" borderId="497" xfId="0" applyFont="1" applyBorder="1" applyAlignment="1">
      <alignment horizontal="center" vertical="center"/>
    </xf>
    <xf numFmtId="192" fontId="68" fillId="2" borderId="418" xfId="0" applyNumberFormat="1" applyFont="1" applyFill="1" applyBorder="1" applyAlignment="1" applyProtection="1">
      <alignment horizontal="center" vertical="center" wrapText="1"/>
      <protection locked="0"/>
    </xf>
    <xf numFmtId="192" fontId="68" fillId="2" borderId="21" xfId="0" applyNumberFormat="1" applyFont="1" applyFill="1" applyBorder="1" applyAlignment="1" applyProtection="1">
      <alignment horizontal="center" vertical="center" wrapText="1"/>
      <protection locked="0"/>
    </xf>
    <xf numFmtId="192" fontId="68" fillId="2" borderId="35" xfId="0" applyNumberFormat="1" applyFont="1" applyFill="1" applyBorder="1" applyAlignment="1" applyProtection="1">
      <alignment horizontal="center" vertical="center" wrapText="1"/>
      <protection locked="0"/>
    </xf>
    <xf numFmtId="192" fontId="68" fillId="2" borderId="492" xfId="0" applyNumberFormat="1" applyFont="1" applyFill="1" applyBorder="1" applyAlignment="1" applyProtection="1">
      <alignment horizontal="center" vertical="center" wrapText="1"/>
      <protection locked="0"/>
    </xf>
    <xf numFmtId="192" fontId="68" fillId="2" borderId="22" xfId="0" applyNumberFormat="1" applyFont="1" applyFill="1" applyBorder="1" applyAlignment="1" applyProtection="1">
      <alignment horizontal="center" vertical="center" wrapText="1"/>
      <protection locked="0"/>
    </xf>
    <xf numFmtId="192" fontId="68" fillId="2" borderId="37" xfId="0" applyNumberFormat="1" applyFont="1" applyFill="1" applyBorder="1" applyAlignment="1" applyProtection="1">
      <alignment horizontal="center" vertical="center" wrapText="1"/>
      <protection locked="0"/>
    </xf>
    <xf numFmtId="177" fontId="68" fillId="2" borderId="418" xfId="0" applyNumberFormat="1" applyFont="1" applyFill="1" applyBorder="1" applyAlignment="1" applyProtection="1">
      <alignment horizontal="center" vertical="center" wrapText="1"/>
      <protection locked="0"/>
    </xf>
    <xf numFmtId="177" fontId="68" fillId="2" borderId="21" xfId="0" applyNumberFormat="1" applyFont="1" applyFill="1" applyBorder="1" applyAlignment="1" applyProtection="1">
      <alignment horizontal="center" vertical="center" wrapText="1"/>
      <protection locked="0"/>
    </xf>
    <xf numFmtId="177" fontId="68" fillId="2" borderId="35" xfId="0" applyNumberFormat="1" applyFont="1" applyFill="1" applyBorder="1" applyAlignment="1" applyProtection="1">
      <alignment horizontal="center" vertical="center" wrapText="1"/>
      <protection locked="0"/>
    </xf>
    <xf numFmtId="177" fontId="68" fillId="2" borderId="492" xfId="0" applyNumberFormat="1" applyFont="1" applyFill="1" applyBorder="1" applyAlignment="1" applyProtection="1">
      <alignment horizontal="center" vertical="center" wrapText="1"/>
      <protection locked="0"/>
    </xf>
    <xf numFmtId="177" fontId="68" fillId="2" borderId="22" xfId="0" applyNumberFormat="1" applyFont="1" applyFill="1" applyBorder="1" applyAlignment="1" applyProtection="1">
      <alignment horizontal="center" vertical="center" wrapText="1"/>
      <protection locked="0"/>
    </xf>
    <xf numFmtId="177" fontId="68" fillId="2" borderId="37"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xf>
    <xf numFmtId="0" fontId="3" fillId="0" borderId="21" xfId="0" applyFont="1" applyBorder="1" applyAlignment="1">
      <alignment horizontal="left" vertical="center"/>
    </xf>
    <xf numFmtId="0" fontId="3" fillId="0" borderId="33" xfId="0" applyFont="1" applyBorder="1" applyAlignment="1">
      <alignment horizontal="left" vertical="center"/>
    </xf>
    <xf numFmtId="176" fontId="68" fillId="2" borderId="34" xfId="0" applyNumberFormat="1" applyFont="1" applyFill="1" applyBorder="1" applyAlignment="1" applyProtection="1">
      <alignment horizontal="right" vertical="center"/>
      <protection locked="0"/>
    </xf>
    <xf numFmtId="176" fontId="68" fillId="2" borderId="21" xfId="0" applyNumberFormat="1" applyFont="1" applyFill="1" applyBorder="1" applyAlignment="1" applyProtection="1">
      <alignment horizontal="right" vertical="center"/>
      <protection locked="0"/>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176" fontId="68" fillId="2" borderId="34" xfId="0" applyNumberFormat="1" applyFont="1" applyFill="1" applyBorder="1" applyAlignment="1" applyProtection="1">
      <alignment horizontal="center" vertical="center" shrinkToFit="1"/>
      <protection locked="0"/>
    </xf>
    <xf numFmtId="176" fontId="68" fillId="2" borderId="21" xfId="0" applyNumberFormat="1" applyFont="1" applyFill="1" applyBorder="1" applyAlignment="1" applyProtection="1">
      <alignment horizontal="center" vertical="center" shrinkToFit="1"/>
      <protection locked="0"/>
    </xf>
    <xf numFmtId="176" fontId="68" fillId="2" borderId="490" xfId="0" applyNumberFormat="1" applyFont="1" applyFill="1" applyBorder="1" applyAlignment="1" applyProtection="1">
      <alignment horizontal="center" vertical="center" shrinkToFit="1"/>
      <protection locked="0"/>
    </xf>
    <xf numFmtId="176" fontId="68" fillId="2" borderId="28" xfId="0" applyNumberFormat="1" applyFont="1" applyFill="1" applyBorder="1" applyAlignment="1" applyProtection="1">
      <alignment horizontal="center" vertical="center" shrinkToFit="1"/>
      <protection locked="0"/>
    </xf>
    <xf numFmtId="176" fontId="68" fillId="2" borderId="22" xfId="0" applyNumberFormat="1" applyFont="1" applyFill="1" applyBorder="1" applyAlignment="1" applyProtection="1">
      <alignment horizontal="center" vertical="center" shrinkToFit="1"/>
      <protection locked="0"/>
    </xf>
    <xf numFmtId="176" fontId="68" fillId="2" borderId="491" xfId="0" applyNumberFormat="1" applyFont="1" applyFill="1" applyBorder="1" applyAlignment="1" applyProtection="1">
      <alignment horizontal="center" vertical="center" shrinkToFit="1"/>
      <protection locked="0"/>
    </xf>
    <xf numFmtId="0" fontId="19" fillId="0" borderId="418" xfId="0" applyFont="1" applyBorder="1" applyAlignment="1">
      <alignment horizontal="left" vertical="center"/>
    </xf>
    <xf numFmtId="0" fontId="19" fillId="0" borderId="21" xfId="0" applyFont="1" applyBorder="1" applyAlignment="1">
      <alignment horizontal="left" vertical="center"/>
    </xf>
    <xf numFmtId="0" fontId="19" fillId="0" borderId="490" xfId="0" applyFont="1" applyBorder="1" applyAlignment="1">
      <alignment horizontal="left" vertical="center"/>
    </xf>
    <xf numFmtId="0" fontId="19" fillId="0" borderId="492" xfId="0" applyFont="1" applyBorder="1" applyAlignment="1">
      <alignment horizontal="left" vertical="center"/>
    </xf>
    <xf numFmtId="0" fontId="19" fillId="0" borderId="22" xfId="0" applyFont="1" applyBorder="1" applyAlignment="1">
      <alignment horizontal="left" vertical="center"/>
    </xf>
    <xf numFmtId="0" fontId="19" fillId="0" borderId="491" xfId="0" applyFont="1" applyBorder="1" applyAlignment="1">
      <alignment horizontal="left" vertical="center"/>
    </xf>
    <xf numFmtId="0" fontId="64" fillId="2" borderId="418" xfId="0" applyFont="1" applyFill="1" applyBorder="1" applyAlignment="1" applyProtection="1">
      <alignment horizontal="left" vertical="center" shrinkToFit="1"/>
      <protection locked="0"/>
    </xf>
    <xf numFmtId="0" fontId="64" fillId="2" borderId="21" xfId="0" applyFont="1" applyFill="1" applyBorder="1" applyAlignment="1" applyProtection="1">
      <alignment horizontal="left" vertical="center" shrinkToFit="1"/>
      <protection locked="0"/>
    </xf>
    <xf numFmtId="0" fontId="64" fillId="2" borderId="35" xfId="0" applyFont="1" applyFill="1" applyBorder="1" applyAlignment="1" applyProtection="1">
      <alignment horizontal="left" vertical="center" shrinkToFit="1"/>
      <protection locked="0"/>
    </xf>
    <xf numFmtId="0" fontId="64" fillId="2" borderId="492" xfId="0" applyFont="1" applyFill="1" applyBorder="1" applyAlignment="1" applyProtection="1">
      <alignment horizontal="left" vertical="center" shrinkToFit="1"/>
      <protection locked="0"/>
    </xf>
    <xf numFmtId="0" fontId="64" fillId="2" borderId="22" xfId="0" applyFont="1" applyFill="1" applyBorder="1" applyAlignment="1" applyProtection="1">
      <alignment horizontal="left" vertical="center" shrinkToFit="1"/>
      <protection locked="0"/>
    </xf>
    <xf numFmtId="0" fontId="64" fillId="2" borderId="37" xfId="0" applyFont="1" applyFill="1" applyBorder="1" applyAlignment="1" applyProtection="1">
      <alignment horizontal="left" vertical="center" shrinkToFit="1"/>
      <protection locked="0"/>
    </xf>
    <xf numFmtId="0" fontId="64" fillId="0" borderId="1" xfId="0" applyFont="1" applyBorder="1" applyAlignment="1">
      <alignment horizontal="left" vertical="center" wrapText="1"/>
    </xf>
    <xf numFmtId="0" fontId="64" fillId="0" borderId="21" xfId="0" applyFont="1" applyBorder="1" applyAlignment="1">
      <alignment horizontal="left" vertical="center" wrapText="1"/>
    </xf>
    <xf numFmtId="0" fontId="64" fillId="0" borderId="35" xfId="0" applyFont="1" applyBorder="1" applyAlignment="1">
      <alignment horizontal="left" vertical="center" wrapText="1"/>
    </xf>
    <xf numFmtId="0" fontId="64" fillId="0" borderId="3" xfId="0" applyFont="1" applyBorder="1" applyAlignment="1">
      <alignment horizontal="left" vertical="center" wrapText="1"/>
    </xf>
    <xf numFmtId="0" fontId="64" fillId="0" borderId="22" xfId="0" applyFont="1" applyBorder="1" applyAlignment="1">
      <alignment horizontal="left" vertical="center" wrapText="1"/>
    </xf>
    <xf numFmtId="0" fontId="64" fillId="0" borderId="37" xfId="0" applyFont="1" applyBorder="1" applyAlignment="1">
      <alignment horizontal="left" vertical="center" wrapText="1"/>
    </xf>
    <xf numFmtId="0" fontId="68" fillId="2" borderId="1" xfId="0" applyFont="1" applyFill="1" applyBorder="1" applyAlignment="1" applyProtection="1">
      <alignment horizontal="center" vertical="center"/>
      <protection locked="0"/>
    </xf>
    <xf numFmtId="0" fontId="68" fillId="2" borderId="35" xfId="0"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protection locked="0"/>
    </xf>
    <xf numFmtId="0" fontId="68" fillId="2" borderId="37" xfId="0" applyFont="1" applyFill="1" applyBorder="1" applyAlignment="1" applyProtection="1">
      <alignment horizontal="center" vertical="center"/>
      <protection locked="0"/>
    </xf>
    <xf numFmtId="176" fontId="68" fillId="2" borderId="418" xfId="0" applyNumberFormat="1" applyFont="1" applyFill="1" applyBorder="1" applyAlignment="1" applyProtection="1">
      <alignment horizontal="center" vertical="center" shrinkToFit="1"/>
      <protection locked="0"/>
    </xf>
    <xf numFmtId="176" fontId="68" fillId="2" borderId="492" xfId="0" applyNumberFormat="1" applyFont="1" applyFill="1" applyBorder="1" applyAlignment="1" applyProtection="1">
      <alignment horizontal="center" vertical="center" shrinkToFit="1"/>
      <protection locked="0"/>
    </xf>
    <xf numFmtId="0" fontId="68" fillId="2" borderId="21" xfId="0" applyFont="1" applyFill="1" applyBorder="1" applyAlignment="1" applyProtection="1">
      <alignment horizontal="center" vertical="center"/>
      <protection locked="0"/>
    </xf>
    <xf numFmtId="0" fontId="68" fillId="2" borderId="22" xfId="0" applyFont="1" applyFill="1" applyBorder="1" applyAlignment="1" applyProtection="1">
      <alignment horizontal="center" vertical="center"/>
      <protection locked="0"/>
    </xf>
    <xf numFmtId="0" fontId="3" fillId="0" borderId="41"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176" fontId="68" fillId="2" borderId="30" xfId="0" applyNumberFormat="1" applyFont="1" applyFill="1" applyBorder="1" applyAlignment="1" applyProtection="1">
      <alignment horizontal="center" vertical="center"/>
      <protection locked="0"/>
    </xf>
    <xf numFmtId="176" fontId="68" fillId="2" borderId="32" xfId="0" applyNumberFormat="1" applyFont="1" applyFill="1" applyBorder="1" applyAlignment="1" applyProtection="1">
      <alignment horizontal="center" vertical="center"/>
      <protection locked="0"/>
    </xf>
    <xf numFmtId="176" fontId="68" fillId="2" borderId="31"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37" xfId="0" applyFont="1" applyBorder="1" applyAlignment="1">
      <alignment horizontal="left" vertical="center" wrapText="1"/>
    </xf>
    <xf numFmtId="176" fontId="64" fillId="2" borderId="169" xfId="0" applyNumberFormat="1" applyFont="1" applyFill="1" applyBorder="1" applyAlignment="1" applyProtection="1">
      <alignment horizontal="center" vertical="center"/>
      <protection locked="0"/>
    </xf>
    <xf numFmtId="176" fontId="64" fillId="2" borderId="170" xfId="0" applyNumberFormat="1" applyFont="1" applyFill="1" applyBorder="1" applyAlignment="1" applyProtection="1">
      <alignment horizontal="center" vertical="center"/>
      <protection locked="0"/>
    </xf>
    <xf numFmtId="176" fontId="64" fillId="2" borderId="171" xfId="0" applyNumberFormat="1" applyFont="1" applyFill="1" applyBorder="1" applyAlignment="1" applyProtection="1">
      <alignment horizontal="center" vertical="center"/>
      <protection locked="0"/>
    </xf>
    <xf numFmtId="0" fontId="74" fillId="2" borderId="169" xfId="0" applyFont="1" applyFill="1" applyBorder="1" applyAlignment="1" applyProtection="1">
      <alignment horizontal="left" vertical="center"/>
      <protection locked="0"/>
    </xf>
    <xf numFmtId="0" fontId="74" fillId="2" borderId="170" xfId="0" applyFont="1" applyFill="1" applyBorder="1" applyAlignment="1" applyProtection="1">
      <alignment horizontal="left" vertical="center"/>
      <protection locked="0"/>
    </xf>
    <xf numFmtId="0" fontId="74" fillId="2" borderId="171" xfId="0" applyFont="1" applyFill="1" applyBorder="1" applyAlignment="1" applyProtection="1">
      <alignment horizontal="left" vertical="center"/>
      <protection locked="0"/>
    </xf>
    <xf numFmtId="0" fontId="74" fillId="2" borderId="500" xfId="0" applyFont="1" applyFill="1" applyBorder="1" applyAlignment="1" applyProtection="1">
      <alignment horizontal="left" vertical="center"/>
      <protection locked="0"/>
    </xf>
    <xf numFmtId="0" fontId="74" fillId="2" borderId="392" xfId="0" applyFont="1" applyFill="1" applyBorder="1" applyAlignment="1" applyProtection="1">
      <alignment horizontal="left" vertical="center"/>
      <protection locked="0"/>
    </xf>
    <xf numFmtId="0" fontId="74" fillId="2" borderId="501" xfId="0" applyFont="1" applyFill="1" applyBorder="1" applyAlignment="1" applyProtection="1">
      <alignment horizontal="left" vertical="center"/>
      <protection locked="0"/>
    </xf>
    <xf numFmtId="176" fontId="64" fillId="2" borderId="500" xfId="0" applyNumberFormat="1" applyFont="1" applyFill="1" applyBorder="1" applyAlignment="1" applyProtection="1">
      <alignment horizontal="center" vertical="center"/>
      <protection locked="0"/>
    </xf>
    <xf numFmtId="176" fontId="64" fillId="2" borderId="392" xfId="0" applyNumberFormat="1" applyFont="1" applyFill="1" applyBorder="1" applyAlignment="1" applyProtection="1">
      <alignment horizontal="center" vertical="center"/>
      <protection locked="0"/>
    </xf>
    <xf numFmtId="176" fontId="64" fillId="2" borderId="50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7" xfId="0" applyFont="1" applyFill="1" applyBorder="1" applyAlignment="1">
      <alignment horizontal="center" vertical="center"/>
    </xf>
    <xf numFmtId="0" fontId="64" fillId="0" borderId="13" xfId="0" applyFont="1" applyBorder="1" applyAlignment="1">
      <alignment horizontal="left" vertical="center"/>
    </xf>
    <xf numFmtId="0" fontId="64" fillId="0" borderId="17" xfId="0" applyFont="1" applyBorder="1" applyAlignment="1">
      <alignment horizontal="left" vertical="center"/>
    </xf>
    <xf numFmtId="0" fontId="64" fillId="0" borderId="18" xfId="0" applyFont="1" applyBorder="1" applyAlignment="1">
      <alignment horizontal="left" vertical="center"/>
    </xf>
    <xf numFmtId="0" fontId="64" fillId="0" borderId="11" xfId="0" applyFont="1" applyBorder="1" applyAlignment="1">
      <alignment horizontal="left" vertical="center"/>
    </xf>
    <xf numFmtId="0" fontId="64" fillId="0" borderId="15" xfId="0" applyFont="1" applyBorder="1" applyAlignment="1">
      <alignment horizontal="left" vertical="center"/>
    </xf>
    <xf numFmtId="0" fontId="64" fillId="0" borderId="16" xfId="0" applyFont="1" applyBorder="1" applyAlignment="1">
      <alignment horizontal="left" vertical="center"/>
    </xf>
    <xf numFmtId="176" fontId="68" fillId="2" borderId="30" xfId="0" applyNumberFormat="1" applyFont="1" applyFill="1" applyBorder="1" applyAlignment="1" applyProtection="1">
      <alignment horizontal="center" vertical="center" shrinkToFit="1"/>
      <protection locked="0"/>
    </xf>
    <xf numFmtId="176" fontId="68" fillId="2" borderId="32" xfId="0" applyNumberFormat="1" applyFont="1" applyFill="1" applyBorder="1" applyAlignment="1" applyProtection="1">
      <alignment horizontal="center" vertical="center" shrinkToFit="1"/>
      <protection locked="0"/>
    </xf>
    <xf numFmtId="176" fontId="68" fillId="2" borderId="31" xfId="0" applyNumberFormat="1" applyFont="1" applyFill="1" applyBorder="1" applyAlignment="1" applyProtection="1">
      <alignment horizontal="center" vertical="center" shrinkToFit="1"/>
      <protection locked="0"/>
    </xf>
    <xf numFmtId="176" fontId="64" fillId="2" borderId="506" xfId="0" applyNumberFormat="1" applyFont="1" applyFill="1" applyBorder="1" applyAlignment="1" applyProtection="1">
      <alignment horizontal="center" vertical="center"/>
      <protection locked="0"/>
    </xf>
    <xf numFmtId="176" fontId="64" fillId="2" borderId="478" xfId="0" applyNumberFormat="1" applyFont="1" applyFill="1" applyBorder="1" applyAlignment="1" applyProtection="1">
      <alignment horizontal="center" vertical="center"/>
      <protection locked="0"/>
    </xf>
    <xf numFmtId="176" fontId="64" fillId="2" borderId="507" xfId="0" applyNumberFormat="1" applyFont="1" applyFill="1" applyBorder="1" applyAlignment="1" applyProtection="1">
      <alignment horizontal="center" vertical="center"/>
      <protection locked="0"/>
    </xf>
    <xf numFmtId="176" fontId="3" fillId="0" borderId="1" xfId="0" applyNumberFormat="1" applyFont="1" applyBorder="1" applyAlignment="1">
      <alignment horizontal="left" vertical="center"/>
    </xf>
    <xf numFmtId="176" fontId="3" fillId="0" borderId="21" xfId="0" applyNumberFormat="1" applyFont="1" applyBorder="1" applyAlignment="1">
      <alignment horizontal="left" vertical="center"/>
    </xf>
    <xf numFmtId="176" fontId="3" fillId="0" borderId="490"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491" xfId="0" applyNumberFormat="1" applyFont="1" applyBorder="1" applyAlignment="1">
      <alignment horizontal="left" vertical="center"/>
    </xf>
    <xf numFmtId="176" fontId="68" fillId="2" borderId="490" xfId="0" applyNumberFormat="1" applyFont="1" applyFill="1" applyBorder="1" applyAlignment="1">
      <alignment horizontal="center" vertical="center"/>
    </xf>
    <xf numFmtId="176" fontId="68" fillId="2" borderId="491" xfId="0" applyNumberFormat="1" applyFont="1" applyFill="1" applyBorder="1" applyAlignment="1">
      <alignment horizontal="center" vertical="center"/>
    </xf>
    <xf numFmtId="176" fontId="56" fillId="0" borderId="418" xfId="0" applyNumberFormat="1" applyFont="1" applyBorder="1" applyAlignment="1" applyProtection="1">
      <alignment horizontal="left" vertical="center" wrapText="1"/>
      <protection locked="0"/>
    </xf>
    <xf numFmtId="176" fontId="56" fillId="0" borderId="21" xfId="0" applyNumberFormat="1" applyFont="1" applyBorder="1" applyAlignment="1" applyProtection="1">
      <alignment horizontal="left" vertical="center" wrapText="1"/>
      <protection locked="0"/>
    </xf>
    <xf numFmtId="176" fontId="56" fillId="0" borderId="492" xfId="0" applyNumberFormat="1" applyFont="1" applyBorder="1" applyAlignment="1" applyProtection="1">
      <alignment horizontal="left" vertical="center" wrapText="1"/>
      <protection locked="0"/>
    </xf>
    <xf numFmtId="176" fontId="56" fillId="0" borderId="22" xfId="0" applyNumberFormat="1" applyFont="1" applyBorder="1" applyAlignment="1" applyProtection="1">
      <alignment horizontal="left" vertical="center" wrapText="1"/>
      <protection locked="0"/>
    </xf>
    <xf numFmtId="0" fontId="3" fillId="0" borderId="34"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1" xfId="0" applyFont="1" applyBorder="1" applyAlignment="1">
      <alignment horizontal="center" vertical="center"/>
    </xf>
    <xf numFmtId="0" fontId="3" fillId="0" borderId="33" xfId="0" applyFont="1" applyBorder="1" applyAlignment="1">
      <alignment horizontal="center" vertical="center"/>
    </xf>
    <xf numFmtId="176" fontId="3" fillId="2" borderId="23" xfId="0" applyNumberFormat="1" applyFont="1" applyFill="1" applyBorder="1" applyAlignment="1" applyProtection="1">
      <alignment horizontal="right" vertical="center"/>
      <protection locked="0"/>
    </xf>
    <xf numFmtId="176" fontId="3" fillId="2" borderId="24" xfId="0" applyNumberFormat="1" applyFont="1" applyFill="1" applyBorder="1" applyAlignment="1" applyProtection="1">
      <alignment horizontal="right" vertical="center"/>
      <protection locked="0"/>
    </xf>
    <xf numFmtId="0" fontId="3" fillId="0" borderId="30" xfId="0" applyFont="1" applyBorder="1" applyAlignment="1">
      <alignment horizontal="left"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176" fontId="3" fillId="2" borderId="435" xfId="0" applyNumberFormat="1" applyFont="1" applyFill="1" applyBorder="1" applyAlignment="1" applyProtection="1">
      <alignment horizontal="right" vertical="center"/>
      <protection locked="0"/>
    </xf>
    <xf numFmtId="176" fontId="3" fillId="2" borderId="421" xfId="0" applyNumberFormat="1" applyFont="1" applyFill="1" applyBorder="1" applyAlignment="1" applyProtection="1">
      <alignment horizontal="right" vertical="center"/>
      <protection locked="0"/>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53" fillId="5" borderId="514" xfId="0" applyFont="1" applyFill="1" applyBorder="1" applyAlignment="1">
      <alignment horizontal="left" vertical="center"/>
    </xf>
    <xf numFmtId="0" fontId="53" fillId="5" borderId="24" xfId="0" applyFont="1" applyFill="1" applyBorder="1" applyAlignment="1">
      <alignment horizontal="left" vertical="center"/>
    </xf>
    <xf numFmtId="0" fontId="53" fillId="5" borderId="40" xfId="0" applyFont="1" applyFill="1" applyBorder="1" applyAlignment="1">
      <alignment horizontal="left" vertical="center"/>
    </xf>
    <xf numFmtId="0" fontId="13" fillId="0" borderId="435" xfId="0" applyFont="1" applyBorder="1" applyAlignment="1">
      <alignment horizontal="left" vertical="center"/>
    </xf>
    <xf numFmtId="0" fontId="13" fillId="0" borderId="421" xfId="0" applyFont="1" applyBorder="1" applyAlignment="1">
      <alignment horizontal="left" vertical="center"/>
    </xf>
    <xf numFmtId="0" fontId="13" fillId="0" borderId="516" xfId="0" applyFont="1" applyBorder="1" applyAlignment="1">
      <alignment horizontal="left" vertical="center"/>
    </xf>
    <xf numFmtId="0" fontId="53" fillId="5" borderId="517" xfId="0" applyFont="1" applyFill="1" applyBorder="1" applyAlignment="1">
      <alignment horizontal="left" vertical="center"/>
    </xf>
    <xf numFmtId="0" fontId="53" fillId="5" borderId="421" xfId="0" applyFont="1" applyFill="1" applyBorder="1" applyAlignment="1">
      <alignment horizontal="left" vertical="center"/>
    </xf>
    <xf numFmtId="0" fontId="53" fillId="5" borderId="518" xfId="0" applyFont="1" applyFill="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14" fillId="2" borderId="11"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64" fillId="0" borderId="530" xfId="0" applyFont="1" applyBorder="1" applyAlignment="1">
      <alignment horizontal="left" vertical="center"/>
    </xf>
    <xf numFmtId="0" fontId="64" fillId="0" borderId="479" xfId="0" applyFont="1" applyBorder="1" applyAlignment="1">
      <alignment horizontal="left" vertical="center"/>
    </xf>
    <xf numFmtId="176" fontId="3" fillId="15" borderId="11" xfId="0" applyNumberFormat="1" applyFont="1" applyFill="1" applyBorder="1" applyAlignment="1">
      <alignment horizontal="right" vertical="center"/>
    </xf>
    <xf numFmtId="176" fontId="3" fillId="4" borderId="15" xfId="0" applyNumberFormat="1" applyFont="1" applyFill="1" applyBorder="1" applyAlignment="1">
      <alignment horizontal="right" vertical="center"/>
    </xf>
    <xf numFmtId="178" fontId="3" fillId="15" borderId="11" xfId="0" applyNumberFormat="1" applyFont="1" applyFill="1" applyBorder="1" applyAlignment="1">
      <alignment horizontal="right" vertical="center"/>
    </xf>
    <xf numFmtId="178" fontId="3" fillId="4" borderId="15" xfId="0" applyNumberFormat="1" applyFont="1" applyFill="1" applyBorder="1" applyAlignment="1">
      <alignment horizontal="right" vertical="center"/>
    </xf>
    <xf numFmtId="178" fontId="3" fillId="4" borderId="12" xfId="0" applyNumberFormat="1" applyFont="1" applyFill="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9" fontId="13" fillId="15" borderId="13" xfId="0" applyNumberFormat="1" applyFont="1" applyFill="1" applyBorder="1" applyAlignment="1">
      <alignment horizontal="left" vertical="center"/>
    </xf>
    <xf numFmtId="179" fontId="13" fillId="15" borderId="17" xfId="0" applyNumberFormat="1" applyFont="1" applyFill="1" applyBorder="1" applyAlignment="1">
      <alignment horizontal="left" vertical="center"/>
    </xf>
    <xf numFmtId="179" fontId="13" fillId="15" borderId="14" xfId="0" applyNumberFormat="1" applyFont="1" applyFill="1" applyBorder="1" applyAlignment="1">
      <alignment horizontal="left" vertical="center"/>
    </xf>
    <xf numFmtId="179" fontId="13" fillId="15" borderId="18" xfId="0" applyNumberFormat="1" applyFont="1" applyFill="1" applyBorder="1" applyAlignment="1">
      <alignment horizontal="left" vertical="center"/>
    </xf>
    <xf numFmtId="0" fontId="3" fillId="0" borderId="11" xfId="0" applyFont="1" applyBorder="1" applyAlignment="1">
      <alignment horizontal="left" vertical="center" shrinkToFit="1"/>
    </xf>
    <xf numFmtId="0" fontId="64" fillId="0" borderId="15" xfId="0" applyFont="1" applyBorder="1" applyAlignment="1">
      <alignment horizontal="left" vertical="center" shrinkToFit="1"/>
    </xf>
    <xf numFmtId="0" fontId="64" fillId="0" borderId="12" xfId="0" applyFont="1" applyBorder="1" applyAlignment="1">
      <alignment horizontal="left" vertical="center" shrinkToFit="1"/>
    </xf>
    <xf numFmtId="0" fontId="64" fillId="0" borderId="12" xfId="0" applyFont="1" applyBorder="1" applyAlignment="1">
      <alignment horizontal="left" vertical="center"/>
    </xf>
    <xf numFmtId="176" fontId="3" fillId="15" borderId="15" xfId="0" applyNumberFormat="1" applyFont="1" applyFill="1" applyBorder="1" applyAlignment="1">
      <alignment horizontal="right" vertical="center"/>
    </xf>
    <xf numFmtId="49" fontId="3" fillId="0" borderId="1"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49" fontId="3" fillId="0" borderId="22"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0" fontId="3" fillId="0" borderId="83" xfId="0" applyFont="1" applyBorder="1" applyAlignment="1">
      <alignment horizontal="center" vertical="center"/>
    </xf>
    <xf numFmtId="176" fontId="3" fillId="15" borderId="23" xfId="1" applyNumberFormat="1" applyFont="1" applyFill="1" applyBorder="1" applyAlignment="1" applyProtection="1">
      <alignment horizontal="right" vertical="center"/>
    </xf>
    <xf numFmtId="176" fontId="3" fillId="4" borderId="24" xfId="1" applyNumberFormat="1" applyFont="1" applyFill="1" applyBorder="1" applyAlignment="1" applyProtection="1">
      <alignment horizontal="right" vertical="center"/>
    </xf>
    <xf numFmtId="0" fontId="11" fillId="3" borderId="1"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35" xfId="0" applyFont="1" applyFill="1" applyBorder="1" applyAlignment="1">
      <alignment horizontal="left" vertical="center"/>
    </xf>
    <xf numFmtId="0" fontId="3" fillId="0" borderId="49"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90" xfId="0" applyFont="1" applyBorder="1" applyAlignment="1">
      <alignment horizontal="left" vertical="center"/>
    </xf>
    <xf numFmtId="0" fontId="3" fillId="0" borderId="39" xfId="0" applyFont="1" applyBorder="1" applyAlignment="1">
      <alignment horizontal="left" vertical="center"/>
    </xf>
    <xf numFmtId="176" fontId="11" fillId="0" borderId="83" xfId="1" applyNumberFormat="1" applyFont="1" applyFill="1" applyBorder="1" applyAlignment="1" applyProtection="1">
      <alignment horizontal="right" vertical="center"/>
    </xf>
    <xf numFmtId="176" fontId="3" fillId="0" borderId="83" xfId="0" applyNumberFormat="1" applyFont="1" applyBorder="1" applyAlignment="1">
      <alignment horizontal="center" vertical="center"/>
    </xf>
    <xf numFmtId="176" fontId="11" fillId="15" borderId="83" xfId="1" applyNumberFormat="1" applyFont="1" applyFill="1" applyBorder="1" applyAlignment="1" applyProtection="1">
      <alignment horizontal="right" vertical="center"/>
    </xf>
    <xf numFmtId="176" fontId="11" fillId="4" borderId="83" xfId="1" applyNumberFormat="1" applyFont="1" applyFill="1" applyBorder="1" applyAlignment="1" applyProtection="1">
      <alignment horizontal="right" vertical="center"/>
    </xf>
    <xf numFmtId="176" fontId="11" fillId="0" borderId="83" xfId="0" applyNumberFormat="1" applyFont="1" applyBorder="1" applyAlignment="1">
      <alignment horizontal="right" vertical="center"/>
    </xf>
    <xf numFmtId="0" fontId="40" fillId="9" borderId="0" xfId="3" applyFont="1" applyFill="1" applyAlignment="1" applyProtection="1">
      <alignment horizontal="center" vertical="center"/>
    </xf>
    <xf numFmtId="176" fontId="3" fillId="2" borderId="11"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protection locked="0"/>
    </xf>
    <xf numFmtId="0" fontId="3" fillId="3" borderId="29" xfId="0" applyFont="1" applyFill="1" applyBorder="1" applyAlignment="1">
      <alignment horizontal="center" vertical="center"/>
    </xf>
    <xf numFmtId="0" fontId="53" fillId="0" borderId="510" xfId="0" applyFont="1" applyBorder="1" applyAlignment="1">
      <alignment horizontal="center" vertical="center"/>
    </xf>
    <xf numFmtId="0" fontId="53" fillId="0" borderId="511" xfId="0" applyFont="1" applyBorder="1" applyAlignment="1">
      <alignment horizontal="center" vertical="center"/>
    </xf>
    <xf numFmtId="0" fontId="53" fillId="0" borderId="512" xfId="0" applyFont="1" applyBorder="1" applyAlignment="1">
      <alignment horizontal="center" vertical="center"/>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53" fillId="0" borderId="11" xfId="0" applyFont="1" applyBorder="1" applyAlignment="1">
      <alignment horizontal="left" vertical="center"/>
    </xf>
    <xf numFmtId="0" fontId="53" fillId="0" borderId="15" xfId="0" applyFont="1" applyBorder="1" applyAlignment="1">
      <alignment horizontal="left" vertical="center"/>
    </xf>
    <xf numFmtId="0" fontId="53" fillId="0" borderId="16" xfId="0" applyFont="1" applyBorder="1" applyAlignment="1">
      <alignment horizontal="left" vertical="center"/>
    </xf>
    <xf numFmtId="176" fontId="68" fillId="2" borderId="418" xfId="0" applyNumberFormat="1" applyFont="1" applyFill="1" applyBorder="1" applyAlignment="1" applyProtection="1">
      <alignment horizontal="right" vertical="center" shrinkToFit="1"/>
      <protection locked="0"/>
    </xf>
    <xf numFmtId="176" fontId="68" fillId="2" borderId="21" xfId="0" applyNumberFormat="1" applyFont="1" applyFill="1" applyBorder="1" applyAlignment="1" applyProtection="1">
      <alignment horizontal="right" vertical="center" shrinkToFit="1"/>
      <protection locked="0"/>
    </xf>
    <xf numFmtId="176" fontId="68" fillId="2" borderId="492" xfId="0" applyNumberFormat="1" applyFont="1" applyFill="1" applyBorder="1" applyAlignment="1" applyProtection="1">
      <alignment horizontal="right" vertical="center" shrinkToFit="1"/>
      <protection locked="0"/>
    </xf>
    <xf numFmtId="176" fontId="68" fillId="2" borderId="22" xfId="0" applyNumberFormat="1" applyFont="1" applyFill="1" applyBorder="1" applyAlignment="1" applyProtection="1">
      <alignment horizontal="right" vertical="center" shrinkToFit="1"/>
      <protection locked="0"/>
    </xf>
    <xf numFmtId="176" fontId="56" fillId="0" borderId="418" xfId="0" applyNumberFormat="1" applyFont="1" applyBorder="1" applyAlignment="1">
      <alignment horizontal="left" vertical="center" wrapText="1"/>
    </xf>
    <xf numFmtId="176" fontId="56" fillId="0" borderId="21" xfId="0" applyNumberFormat="1" applyFont="1" applyBorder="1" applyAlignment="1">
      <alignment horizontal="left" vertical="center" wrapText="1"/>
    </xf>
    <xf numFmtId="176" fontId="56" fillId="0" borderId="492" xfId="0" applyNumberFormat="1" applyFont="1" applyBorder="1" applyAlignment="1">
      <alignment horizontal="left" vertical="center" wrapText="1"/>
    </xf>
    <xf numFmtId="176" fontId="56" fillId="0" borderId="22" xfId="0" applyNumberFormat="1" applyFont="1" applyBorder="1" applyAlignment="1">
      <alignment horizontal="left" vertical="center" wrapText="1"/>
    </xf>
    <xf numFmtId="0" fontId="3" fillId="5" borderId="508" xfId="0" applyFont="1" applyFill="1" applyBorder="1" applyAlignment="1">
      <alignment horizontal="left" vertical="center"/>
    </xf>
    <xf numFmtId="0" fontId="3" fillId="5" borderId="479" xfId="0" applyFont="1" applyFill="1" applyBorder="1" applyAlignment="1">
      <alignment horizontal="left" vertical="center"/>
    </xf>
    <xf numFmtId="0" fontId="3" fillId="5" borderId="509" xfId="0" applyFont="1" applyFill="1" applyBorder="1" applyAlignment="1">
      <alignment horizontal="left" vertical="center"/>
    </xf>
    <xf numFmtId="0" fontId="52" fillId="5" borderId="22" xfId="0" applyFont="1" applyFill="1" applyBorder="1" applyAlignment="1">
      <alignment horizontal="left" vertical="top" wrapText="1"/>
    </xf>
    <xf numFmtId="0" fontId="52" fillId="5" borderId="37" xfId="0" applyFont="1" applyFill="1" applyBorder="1" applyAlignment="1">
      <alignment horizontal="left" vertical="top" wrapText="1"/>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2" xfId="0" applyFont="1" applyBorder="1" applyAlignment="1">
      <alignment horizontal="left" vertical="top"/>
    </xf>
    <xf numFmtId="0" fontId="3" fillId="0" borderId="29" xfId="0" applyFont="1" applyBorder="1" applyAlignment="1">
      <alignment horizontal="left" vertical="top"/>
    </xf>
    <xf numFmtId="49" fontId="19" fillId="2" borderId="7" xfId="0" applyNumberFormat="1" applyFont="1" applyFill="1" applyBorder="1" applyAlignment="1" applyProtection="1">
      <alignment horizontal="left" vertical="center" shrinkToFit="1"/>
      <protection locked="0"/>
    </xf>
    <xf numFmtId="0" fontId="3" fillId="0" borderId="307" xfId="0" applyFont="1" applyBorder="1" applyAlignment="1" applyProtection="1">
      <alignment horizontal="center" vertical="center"/>
      <protection locked="0"/>
    </xf>
    <xf numFmtId="0" fontId="3" fillId="0" borderId="308" xfId="0" applyFont="1" applyBorder="1" applyAlignment="1" applyProtection="1">
      <alignment horizontal="center" vertical="center"/>
      <protection locked="0"/>
    </xf>
    <xf numFmtId="0" fontId="3" fillId="0" borderId="343" xfId="0" applyFont="1" applyBorder="1" applyAlignment="1" applyProtection="1">
      <alignment horizontal="center" vertical="center"/>
      <protection locked="0"/>
    </xf>
    <xf numFmtId="0" fontId="3" fillId="0" borderId="321" xfId="0" applyFont="1" applyBorder="1" applyAlignment="1" applyProtection="1">
      <alignment horizontal="center" vertical="center"/>
      <protection locked="0"/>
    </xf>
    <xf numFmtId="0" fontId="3" fillId="0" borderId="310" xfId="0" applyFont="1" applyBorder="1" applyAlignment="1" applyProtection="1">
      <alignment horizontal="center" vertical="center"/>
      <protection locked="0"/>
    </xf>
    <xf numFmtId="0" fontId="3" fillId="0" borderId="311" xfId="0" applyFont="1" applyBorder="1" applyAlignment="1" applyProtection="1">
      <alignment horizontal="center" vertical="center"/>
      <protection locked="0"/>
    </xf>
    <xf numFmtId="49" fontId="3" fillId="2" borderId="11" xfId="0" applyNumberFormat="1"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0" fontId="3" fillId="0" borderId="78" xfId="0" applyFont="1" applyBorder="1" applyAlignment="1">
      <alignment horizontal="left" vertical="center"/>
    </xf>
    <xf numFmtId="0" fontId="3" fillId="0" borderId="16" xfId="0" applyFont="1" applyBorder="1" applyAlignment="1">
      <alignment horizontal="left" vertical="center"/>
    </xf>
    <xf numFmtId="0" fontId="3" fillId="0" borderId="26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189" fontId="3" fillId="14" borderId="11" xfId="0" applyNumberFormat="1" applyFont="1" applyFill="1" applyBorder="1" applyAlignment="1">
      <alignment horizontal="right" vertical="center"/>
    </xf>
    <xf numFmtId="189" fontId="3" fillId="14" borderId="15" xfId="0" applyNumberFormat="1" applyFont="1" applyFill="1" applyBorder="1" applyAlignment="1">
      <alignment horizontal="right" vertical="center"/>
    </xf>
    <xf numFmtId="0" fontId="19" fillId="0" borderId="11"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3" fillId="0" borderId="79"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49" fontId="12" fillId="0" borderId="11" xfId="0" applyNumberFormat="1" applyFont="1" applyBorder="1" applyAlignment="1">
      <alignment horizontal="left" vertical="center" shrinkToFit="1"/>
    </xf>
    <xf numFmtId="49" fontId="12" fillId="0" borderId="15" xfId="0" applyNumberFormat="1" applyFont="1" applyBorder="1" applyAlignment="1">
      <alignment horizontal="left" vertical="center" shrinkToFit="1"/>
    </xf>
    <xf numFmtId="49" fontId="12" fillId="0" borderId="16" xfId="0" applyNumberFormat="1" applyFont="1" applyBorder="1" applyAlignment="1">
      <alignment horizontal="left" vertical="center" shrinkToFit="1"/>
    </xf>
    <xf numFmtId="0" fontId="54" fillId="0" borderId="46" xfId="0" applyFont="1" applyBorder="1" applyAlignment="1">
      <alignment horizontal="left" vertical="center"/>
    </xf>
    <xf numFmtId="0" fontId="55" fillId="0" borderId="5" xfId="0" applyFont="1" applyBorder="1" applyAlignment="1">
      <alignment horizontal="left" vertical="center"/>
    </xf>
    <xf numFmtId="0" fontId="55" fillId="0" borderId="10" xfId="0" applyFont="1"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49" fontId="3" fillId="2" borderId="6" xfId="0" applyNumberFormat="1" applyFont="1" applyFill="1" applyBorder="1" applyAlignment="1" applyProtection="1">
      <alignment horizontal="center" vertical="center"/>
      <protection locked="0"/>
    </xf>
    <xf numFmtId="0" fontId="3" fillId="0" borderId="47" xfId="0" applyFont="1" applyBorder="1" applyAlignment="1">
      <alignment horizontal="left" vertical="center"/>
    </xf>
    <xf numFmtId="0" fontId="3" fillId="0" borderId="14" xfId="0" applyFont="1" applyBorder="1" applyAlignment="1">
      <alignment horizontal="left" vertical="center"/>
    </xf>
    <xf numFmtId="38" fontId="56" fillId="2" borderId="11" xfId="1" applyFont="1" applyFill="1" applyBorder="1" applyAlignment="1" applyProtection="1">
      <alignment horizontal="right" vertical="center"/>
      <protection locked="0"/>
    </xf>
    <xf numFmtId="38" fontId="56" fillId="2" borderId="15" xfId="1" applyFont="1" applyFill="1" applyBorder="1" applyAlignment="1" applyProtection="1">
      <alignment horizontal="right" vertical="center"/>
      <protection locked="0"/>
    </xf>
    <xf numFmtId="180" fontId="3" fillId="2" borderId="11" xfId="0" applyNumberFormat="1" applyFont="1" applyFill="1" applyBorder="1" applyAlignment="1" applyProtection="1">
      <alignment horizontal="right" vertical="center"/>
      <protection locked="0"/>
    </xf>
    <xf numFmtId="180" fontId="3" fillId="2" borderId="15" xfId="0" applyNumberFormat="1" applyFont="1" applyFill="1" applyBorder="1" applyAlignment="1" applyProtection="1">
      <alignment horizontal="right" vertical="center"/>
      <protection locked="0"/>
    </xf>
    <xf numFmtId="49" fontId="3" fillId="2" borderId="322" xfId="0" applyNumberFormat="1"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left" vertical="center"/>
      <protection locked="0"/>
    </xf>
    <xf numFmtId="49" fontId="3" fillId="2" borderId="324" xfId="0" applyNumberFormat="1" applyFont="1" applyFill="1" applyBorder="1" applyAlignment="1" applyProtection="1">
      <alignment horizontal="left" vertical="center"/>
      <protection locked="0"/>
    </xf>
    <xf numFmtId="49" fontId="3" fillId="2" borderId="325" xfId="0" applyNumberFormat="1" applyFont="1" applyFill="1" applyBorder="1" applyAlignment="1" applyProtection="1">
      <alignment horizontal="left" vertical="center"/>
      <protection locked="0"/>
    </xf>
    <xf numFmtId="49" fontId="3" fillId="2" borderId="326" xfId="0" applyNumberFormat="1" applyFont="1" applyFill="1" applyBorder="1" applyAlignment="1" applyProtection="1">
      <alignment horizontal="left" vertical="center"/>
      <protection locked="0"/>
    </xf>
    <xf numFmtId="49" fontId="54" fillId="3" borderId="343" xfId="0" applyNumberFormat="1" applyFont="1" applyFill="1" applyBorder="1" applyAlignment="1">
      <alignment horizontal="center" vertical="center"/>
    </xf>
    <xf numFmtId="49" fontId="54" fillId="3" borderId="321" xfId="0" applyNumberFormat="1" applyFont="1" applyFill="1" applyBorder="1" applyAlignment="1">
      <alignment horizontal="center" vertical="center"/>
    </xf>
    <xf numFmtId="182" fontId="3" fillId="2" borderId="11" xfId="0" applyNumberFormat="1" applyFont="1" applyFill="1" applyBorder="1" applyAlignment="1" applyProtection="1">
      <alignment horizontal="right" vertical="center"/>
      <protection locked="0"/>
    </xf>
    <xf numFmtId="182" fontId="3" fillId="2" borderId="15" xfId="0" applyNumberFormat="1" applyFont="1" applyFill="1" applyBorder="1" applyAlignment="1" applyProtection="1">
      <alignment horizontal="right" vertical="center"/>
      <protection locked="0"/>
    </xf>
    <xf numFmtId="0" fontId="3" fillId="3" borderId="1" xfId="0" applyFont="1" applyFill="1" applyBorder="1" applyAlignment="1">
      <alignment horizontal="left" vertical="center"/>
    </xf>
    <xf numFmtId="0" fontId="3" fillId="3" borderId="5" xfId="0" applyFont="1" applyFill="1" applyBorder="1" applyAlignment="1">
      <alignment horizontal="left" vertical="center"/>
    </xf>
    <xf numFmtId="0" fontId="3" fillId="3" borderId="21" xfId="0" applyFont="1" applyFill="1" applyBorder="1" applyAlignment="1">
      <alignment horizontal="left" vertical="center"/>
    </xf>
    <xf numFmtId="177" fontId="3" fillId="2" borderId="358" xfId="0" applyNumberFormat="1" applyFont="1" applyFill="1" applyBorder="1" applyAlignment="1" applyProtection="1">
      <alignment horizontal="left" vertical="center"/>
      <protection locked="0"/>
    </xf>
    <xf numFmtId="0" fontId="3" fillId="3" borderId="358" xfId="0" applyFont="1" applyFill="1" applyBorder="1" applyAlignment="1">
      <alignment horizontal="left" vertical="center"/>
    </xf>
    <xf numFmtId="0" fontId="53" fillId="0" borderId="349" xfId="0" applyFont="1" applyBorder="1" applyAlignment="1">
      <alignment horizontal="left" vertical="center"/>
    </xf>
    <xf numFmtId="0" fontId="53" fillId="0" borderId="505" xfId="0" applyFont="1" applyBorder="1" applyAlignment="1">
      <alignment horizontal="left" vertical="center"/>
    </xf>
    <xf numFmtId="0" fontId="3" fillId="3" borderId="26" xfId="0" applyFont="1" applyFill="1" applyBorder="1" applyAlignment="1">
      <alignment horizontal="center" vertical="center"/>
    </xf>
    <xf numFmtId="0" fontId="3" fillId="3" borderId="30" xfId="0" applyFont="1" applyFill="1" applyBorder="1" applyAlignment="1">
      <alignment horizontal="center" vertical="center"/>
    </xf>
    <xf numFmtId="176" fontId="3" fillId="0" borderId="7"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24" xfId="0" applyNumberFormat="1" applyFont="1" applyBorder="1" applyAlignment="1">
      <alignment horizontal="center" vertical="center"/>
    </xf>
    <xf numFmtId="182" fontId="3" fillId="2" borderId="13" xfId="0" applyNumberFormat="1" applyFont="1" applyFill="1" applyBorder="1" applyAlignment="1" applyProtection="1">
      <alignment horizontal="right" vertical="center"/>
      <protection locked="0"/>
    </xf>
    <xf numFmtId="182" fontId="3" fillId="2" borderId="17" xfId="0" applyNumberFormat="1" applyFont="1" applyFill="1" applyBorder="1" applyAlignment="1" applyProtection="1">
      <alignment horizontal="right" vertical="center"/>
      <protection locked="0"/>
    </xf>
    <xf numFmtId="0" fontId="3" fillId="0" borderId="11" xfId="0" quotePrefix="1" applyFont="1" applyBorder="1" applyAlignment="1">
      <alignment horizontal="left" vertical="center" shrinkToFit="1"/>
    </xf>
    <xf numFmtId="0" fontId="3" fillId="0" borderId="15" xfId="0" applyFont="1" applyBorder="1" applyAlignment="1">
      <alignment horizontal="left" vertical="center" shrinkToFi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3" borderId="42" xfId="0" applyFont="1" applyFill="1" applyBorder="1" applyAlignment="1">
      <alignment horizontal="left" vertical="center"/>
    </xf>
    <xf numFmtId="0" fontId="3" fillId="3" borderId="15" xfId="0" applyFont="1" applyFill="1" applyBorder="1" applyAlignment="1">
      <alignment horizontal="left" vertical="center"/>
    </xf>
    <xf numFmtId="0" fontId="3" fillId="3" borderId="32" xfId="0" applyFont="1" applyFill="1" applyBorder="1" applyAlignment="1">
      <alignment horizontal="left" vertical="center"/>
    </xf>
    <xf numFmtId="0" fontId="3" fillId="3" borderId="39" xfId="0" applyFont="1" applyFill="1" applyBorder="1" applyAlignment="1">
      <alignment horizontal="left" vertical="center"/>
    </xf>
    <xf numFmtId="0" fontId="64" fillId="0" borderId="23" xfId="0" applyFont="1" applyBorder="1" applyAlignment="1">
      <alignment horizontal="left" vertical="center"/>
    </xf>
    <xf numFmtId="0" fontId="64" fillId="0" borderId="24" xfId="0" applyFont="1" applyBorder="1" applyAlignment="1">
      <alignment horizontal="left" vertical="center"/>
    </xf>
    <xf numFmtId="0" fontId="3" fillId="3" borderId="344" xfId="0" applyFont="1" applyFill="1" applyBorder="1" applyAlignment="1">
      <alignment horizontal="center" vertical="center"/>
    </xf>
    <xf numFmtId="0" fontId="3" fillId="3" borderId="345" xfId="0" applyFont="1" applyFill="1" applyBorder="1" applyAlignment="1">
      <alignment horizontal="center" vertical="center"/>
    </xf>
    <xf numFmtId="38" fontId="56" fillId="2" borderId="327" xfId="1" applyFont="1" applyFill="1" applyBorder="1" applyAlignment="1" applyProtection="1">
      <alignment horizontal="right" vertical="center"/>
      <protection locked="0"/>
    </xf>
    <xf numFmtId="38" fontId="56" fillId="2" borderId="325" xfId="1" applyFont="1" applyFill="1" applyBorder="1" applyAlignment="1" applyProtection="1">
      <alignment horizontal="right" vertical="center"/>
      <protection locked="0"/>
    </xf>
    <xf numFmtId="0" fontId="56" fillId="0" borderId="11" xfId="0" applyFont="1" applyBorder="1" applyAlignment="1">
      <alignment horizontal="center" vertical="center"/>
    </xf>
    <xf numFmtId="0" fontId="56" fillId="0" borderId="15" xfId="0" applyFont="1" applyBorder="1" applyAlignment="1">
      <alignment horizontal="center" vertical="center"/>
    </xf>
    <xf numFmtId="0" fontId="56" fillId="0" borderId="12" xfId="0" applyFont="1" applyBorder="1" applyAlignment="1">
      <alignment horizontal="center" vertical="center"/>
    </xf>
    <xf numFmtId="9" fontId="3" fillId="0" borderId="0" xfId="0" applyNumberFormat="1" applyFont="1" applyAlignment="1">
      <alignment horizontal="center" vertical="center"/>
    </xf>
    <xf numFmtId="176" fontId="3" fillId="0" borderId="32" xfId="0" applyNumberFormat="1" applyFont="1" applyBorder="1" applyAlignment="1">
      <alignment horizontal="center" vertical="center"/>
    </xf>
    <xf numFmtId="0" fontId="3" fillId="0" borderId="50" xfId="0" applyFont="1" applyBorder="1" applyAlignment="1">
      <alignment horizontal="center" vertical="center"/>
    </xf>
    <xf numFmtId="0" fontId="3" fillId="0" borderId="43" xfId="0" applyFont="1" applyBorder="1" applyAlignment="1">
      <alignment horizontal="left" vertical="center"/>
    </xf>
    <xf numFmtId="0" fontId="3" fillId="0" borderId="7" xfId="0" applyFont="1" applyBorder="1" applyAlignment="1">
      <alignment horizontal="left" vertical="center"/>
    </xf>
    <xf numFmtId="0" fontId="3" fillId="3" borderId="35" xfId="0" applyFont="1" applyFill="1" applyBorder="1" applyAlignment="1">
      <alignment horizontal="left" vertical="center"/>
    </xf>
    <xf numFmtId="49" fontId="3" fillId="2" borderId="23" xfId="0" applyNumberFormat="1" applyFont="1" applyFill="1" applyBorder="1" applyAlignment="1" applyProtection="1">
      <alignment horizontal="left" vertical="top" wrapText="1"/>
      <protection locked="0"/>
    </xf>
    <xf numFmtId="49" fontId="3" fillId="2" borderId="24" xfId="0" applyNumberFormat="1" applyFont="1" applyFill="1" applyBorder="1" applyAlignment="1" applyProtection="1">
      <alignment horizontal="left" vertical="top"/>
      <protection locked="0"/>
    </xf>
    <xf numFmtId="49" fontId="3" fillId="2" borderId="40" xfId="0" applyNumberFormat="1" applyFont="1" applyFill="1" applyBorder="1" applyAlignment="1" applyProtection="1">
      <alignment horizontal="left" vertical="top"/>
      <protection locked="0"/>
    </xf>
    <xf numFmtId="49" fontId="3" fillId="2" borderId="26" xfId="0" applyNumberFormat="1" applyFont="1" applyFill="1" applyBorder="1" applyAlignment="1" applyProtection="1">
      <alignment horizontal="left" vertical="top"/>
      <protection locked="0"/>
    </xf>
    <xf numFmtId="49" fontId="3" fillId="2" borderId="0" xfId="0" applyNumberFormat="1" applyFont="1" applyFill="1" applyAlignment="1" applyProtection="1">
      <alignment horizontal="left" vertical="top"/>
      <protection locked="0"/>
    </xf>
    <xf numFmtId="49" fontId="3" fillId="2" borderId="36" xfId="0" applyNumberFormat="1" applyFont="1" applyFill="1" applyBorder="1" applyAlignment="1" applyProtection="1">
      <alignment horizontal="left" vertical="top"/>
      <protection locked="0"/>
    </xf>
    <xf numFmtId="49" fontId="3" fillId="2" borderId="28" xfId="0" applyNumberFormat="1" applyFont="1" applyFill="1" applyBorder="1" applyAlignment="1" applyProtection="1">
      <alignment horizontal="left" vertical="top"/>
      <protection locked="0"/>
    </xf>
    <xf numFmtId="49" fontId="3" fillId="2" borderId="22" xfId="0" applyNumberFormat="1" applyFont="1" applyFill="1" applyBorder="1" applyAlignment="1" applyProtection="1">
      <alignment horizontal="left" vertical="top"/>
      <protection locked="0"/>
    </xf>
    <xf numFmtId="49" fontId="3" fillId="2" borderId="37" xfId="0" applyNumberFormat="1" applyFont="1" applyFill="1" applyBorder="1" applyAlignment="1" applyProtection="1">
      <alignment horizontal="left" vertical="top"/>
      <protection locked="0"/>
    </xf>
    <xf numFmtId="0" fontId="11" fillId="3" borderId="42"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40" xfId="0" applyFont="1" applyFill="1" applyBorder="1" applyAlignment="1">
      <alignment horizontal="left" vertical="center"/>
    </xf>
    <xf numFmtId="176" fontId="11" fillId="15" borderId="49" xfId="1" applyNumberFormat="1" applyFont="1" applyFill="1" applyBorder="1" applyAlignment="1" applyProtection="1">
      <alignment horizontal="right" vertical="center"/>
    </xf>
    <xf numFmtId="176" fontId="11" fillId="4" borderId="49" xfId="1" applyNumberFormat="1" applyFont="1" applyFill="1" applyBorder="1" applyAlignment="1" applyProtection="1">
      <alignment horizontal="right" vertical="center"/>
    </xf>
    <xf numFmtId="176" fontId="11" fillId="0" borderId="50" xfId="1" applyNumberFormat="1" applyFont="1" applyBorder="1" applyAlignment="1" applyProtection="1">
      <alignment horizontal="right" vertical="center"/>
    </xf>
    <xf numFmtId="49" fontId="3" fillId="2" borderId="11" xfId="0" applyNumberFormat="1" applyFont="1" applyFill="1" applyBorder="1" applyAlignment="1" applyProtection="1">
      <alignment horizontal="right" vertical="center"/>
      <protection locked="0"/>
    </xf>
    <xf numFmtId="49" fontId="3" fillId="2" borderId="286" xfId="0" applyNumberFormat="1" applyFont="1" applyFill="1" applyBorder="1" applyAlignment="1" applyProtection="1">
      <alignment horizontal="right" vertical="center"/>
      <protection locked="0"/>
    </xf>
    <xf numFmtId="49" fontId="3" fillId="2" borderId="13" xfId="0" applyNumberFormat="1" applyFont="1" applyFill="1" applyBorder="1" applyAlignment="1" applyProtection="1">
      <alignment horizontal="right" vertical="center"/>
      <protection locked="0"/>
    </xf>
    <xf numFmtId="49" fontId="3" fillId="2" borderId="287" xfId="0" applyNumberFormat="1" applyFont="1" applyFill="1" applyBorder="1" applyAlignment="1" applyProtection="1">
      <alignment horizontal="right" vertical="center"/>
      <protection locked="0"/>
    </xf>
    <xf numFmtId="180" fontId="3" fillId="2" borderId="327" xfId="0" applyNumberFormat="1" applyFont="1" applyFill="1" applyBorder="1" applyAlignment="1" applyProtection="1">
      <alignment horizontal="right" vertical="center"/>
      <protection locked="0"/>
    </xf>
    <xf numFmtId="180" fontId="3" fillId="2" borderId="325" xfId="0" applyNumberFormat="1" applyFont="1" applyFill="1" applyBorder="1" applyAlignment="1" applyProtection="1">
      <alignment horizontal="right" vertical="center"/>
      <protection locked="0"/>
    </xf>
    <xf numFmtId="0" fontId="19" fillId="0" borderId="23" xfId="0" applyFont="1" applyBorder="1" applyAlignment="1">
      <alignment vertical="center" shrinkToFit="1"/>
    </xf>
    <xf numFmtId="0" fontId="19" fillId="0" borderId="24" xfId="0" applyFont="1" applyBorder="1" applyAlignment="1">
      <alignment vertical="center" shrinkToFit="1"/>
    </xf>
    <xf numFmtId="0" fontId="19" fillId="0" borderId="40" xfId="0" applyFont="1" applyBorder="1" applyAlignment="1">
      <alignment vertical="center" shrinkToFit="1"/>
    </xf>
    <xf numFmtId="0" fontId="19" fillId="0" borderId="28" xfId="0" applyFont="1" applyBorder="1" applyAlignment="1">
      <alignment vertical="center" shrinkToFit="1"/>
    </xf>
    <xf numFmtId="0" fontId="19" fillId="0" borderId="22" xfId="0" applyFont="1" applyBorder="1" applyAlignment="1">
      <alignment vertical="center" shrinkToFit="1"/>
    </xf>
    <xf numFmtId="0" fontId="19" fillId="0" borderId="37" xfId="0" applyFont="1" applyBorder="1" applyAlignment="1">
      <alignment vertical="center" shrinkToFit="1"/>
    </xf>
    <xf numFmtId="9" fontId="56" fillId="0" borderId="0" xfId="0" applyNumberFormat="1" applyFont="1" applyAlignment="1">
      <alignment horizontal="center" vertical="center"/>
    </xf>
    <xf numFmtId="176" fontId="3" fillId="0" borderId="43"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13" fillId="0" borderId="11" xfId="0" applyFont="1" applyBorder="1" applyAlignment="1">
      <alignment horizontal="left" vertical="center"/>
    </xf>
    <xf numFmtId="0" fontId="13" fillId="0" borderId="15" xfId="0" applyFont="1" applyBorder="1" applyAlignment="1">
      <alignment horizontal="left"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0" fontId="3" fillId="0" borderId="54" xfId="0" applyFont="1" applyBorder="1" applyAlignment="1">
      <alignment horizontal="left" vertical="center"/>
    </xf>
    <xf numFmtId="0" fontId="3" fillId="0" borderId="51" xfId="0" applyFont="1" applyBorder="1" applyAlignment="1">
      <alignment horizontal="left" vertical="center"/>
    </xf>
    <xf numFmtId="0" fontId="3" fillId="0" borderId="55" xfId="0" applyFont="1" applyBorder="1" applyAlignment="1">
      <alignment horizontal="left" vertical="center"/>
    </xf>
    <xf numFmtId="0" fontId="3" fillId="0" borderId="57" xfId="0" applyFont="1" applyBorder="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26" xfId="0" applyFont="1" applyBorder="1" applyAlignment="1">
      <alignment horizontal="left" vertical="center"/>
    </xf>
    <xf numFmtId="0" fontId="13" fillId="0" borderId="13" xfId="0" applyFont="1" applyBorder="1" applyAlignment="1">
      <alignment horizontal="left" vertical="center"/>
    </xf>
    <xf numFmtId="0" fontId="13" fillId="0" borderId="17" xfId="0" applyFont="1" applyBorder="1" applyAlignment="1">
      <alignment horizontal="left" vertical="center"/>
    </xf>
    <xf numFmtId="0" fontId="3" fillId="5" borderId="263" xfId="0" applyFont="1" applyFill="1" applyBorder="1" applyAlignment="1">
      <alignment horizontal="left"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95" xfId="0" applyFont="1" applyFill="1" applyBorder="1" applyAlignment="1">
      <alignment horizontal="left" vertical="center" indent="1"/>
    </xf>
    <xf numFmtId="0" fontId="3" fillId="5" borderId="15" xfId="0" applyFont="1" applyFill="1" applyBorder="1" applyAlignment="1">
      <alignment horizontal="left" vertical="center" indent="1"/>
    </xf>
    <xf numFmtId="0" fontId="3" fillId="5" borderId="12" xfId="0" applyFont="1" applyFill="1" applyBorder="1" applyAlignment="1">
      <alignment horizontal="left" vertical="center" indent="1"/>
    </xf>
    <xf numFmtId="0" fontId="13" fillId="0" borderId="16" xfId="0" applyFont="1" applyBorder="1" applyAlignment="1">
      <alignment horizontal="left" vertical="center"/>
    </xf>
    <xf numFmtId="0" fontId="52" fillId="5" borderId="341" xfId="0" applyFont="1" applyFill="1" applyBorder="1" applyAlignment="1">
      <alignment horizontal="left" vertical="top" wrapText="1"/>
    </xf>
    <xf numFmtId="0" fontId="52" fillId="5" borderId="342" xfId="0" applyFont="1" applyFill="1" applyBorder="1" applyAlignment="1">
      <alignment horizontal="left" vertical="top" wrapText="1"/>
    </xf>
    <xf numFmtId="176" fontId="11" fillId="2" borderId="49" xfId="1" applyNumberFormat="1" applyFont="1" applyFill="1" applyBorder="1" applyAlignment="1" applyProtection="1">
      <alignment horizontal="right" vertical="center"/>
      <protection locked="0"/>
    </xf>
    <xf numFmtId="0" fontId="3" fillId="3" borderId="52" xfId="0" applyFont="1" applyFill="1" applyBorder="1" applyAlignment="1">
      <alignment horizontal="left" vertical="center"/>
    </xf>
    <xf numFmtId="0" fontId="3" fillId="3" borderId="53" xfId="0" applyFont="1" applyFill="1" applyBorder="1" applyAlignment="1">
      <alignment horizontal="left" vertical="center"/>
    </xf>
    <xf numFmtId="0" fontId="13" fillId="0" borderId="15" xfId="0" applyFont="1" applyBorder="1" applyAlignment="1">
      <alignment horizontal="left" vertical="center" shrinkToFit="1"/>
    </xf>
    <xf numFmtId="0" fontId="13" fillId="0" borderId="71"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7" xfId="0" applyFont="1" applyBorder="1" applyAlignment="1">
      <alignment horizontal="left" vertical="center" shrinkToFit="1"/>
    </xf>
    <xf numFmtId="177" fontId="3" fillId="2" borderId="7" xfId="0" applyNumberFormat="1" applyFont="1" applyFill="1" applyBorder="1" applyAlignment="1" applyProtection="1">
      <alignment horizontal="left" vertical="center"/>
      <protection locked="0"/>
    </xf>
    <xf numFmtId="177" fontId="3" fillId="2" borderId="8" xfId="0" applyNumberFormat="1" applyFont="1" applyFill="1" applyBorder="1" applyAlignment="1" applyProtection="1">
      <alignment horizontal="left" vertical="center"/>
      <protection locked="0"/>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3" fillId="0" borderId="30" xfId="0" applyFont="1" applyBorder="1" applyAlignment="1">
      <alignment horizontal="center" vertical="center"/>
    </xf>
    <xf numFmtId="179" fontId="3" fillId="15" borderId="11" xfId="0" applyNumberFormat="1" applyFont="1" applyFill="1" applyBorder="1" applyAlignment="1">
      <alignment horizontal="left" vertical="center"/>
    </xf>
    <xf numFmtId="179" fontId="3" fillId="4" borderId="15" xfId="0" applyNumberFormat="1" applyFont="1" applyFill="1" applyBorder="1" applyAlignment="1">
      <alignment horizontal="left" vertical="center"/>
    </xf>
    <xf numFmtId="179" fontId="3" fillId="4" borderId="16" xfId="0" applyNumberFormat="1" applyFont="1" applyFill="1" applyBorder="1" applyAlignment="1">
      <alignment horizontal="left" vertical="center"/>
    </xf>
    <xf numFmtId="176" fontId="3" fillId="2" borderId="30" xfId="0" applyNumberFormat="1" applyFont="1" applyFill="1" applyBorder="1" applyAlignment="1" applyProtection="1">
      <alignment horizontal="right" vertical="center"/>
      <protection locked="0"/>
    </xf>
    <xf numFmtId="176" fontId="3" fillId="2" borderId="32" xfId="0" applyNumberFormat="1" applyFont="1" applyFill="1" applyBorder="1" applyAlignment="1" applyProtection="1">
      <alignment horizontal="right" vertical="center"/>
      <protection locked="0"/>
    </xf>
    <xf numFmtId="0" fontId="13" fillId="0" borderId="30" xfId="0" applyFont="1" applyBorder="1" applyAlignment="1">
      <alignment horizontal="left" vertical="center"/>
    </xf>
    <xf numFmtId="0" fontId="13" fillId="0" borderId="32" xfId="0" applyFont="1" applyBorder="1" applyAlignment="1">
      <alignment horizontal="left" vertical="center"/>
    </xf>
    <xf numFmtId="0" fontId="13" fillId="0" borderId="11" xfId="0" applyFont="1" applyBorder="1" applyAlignment="1">
      <alignment horizontal="left" vertical="center" shrinkToFit="1"/>
    </xf>
    <xf numFmtId="0" fontId="3" fillId="15" borderId="73" xfId="0" applyFont="1" applyFill="1" applyBorder="1" applyAlignment="1">
      <alignment horizontal="left" vertical="center"/>
    </xf>
    <xf numFmtId="0" fontId="3" fillId="4" borderId="74" xfId="0" applyFont="1" applyFill="1" applyBorder="1" applyAlignment="1">
      <alignment horizontal="left" vertical="center"/>
    </xf>
    <xf numFmtId="0" fontId="3" fillId="4" borderId="75" xfId="0" applyFont="1" applyFill="1" applyBorder="1" applyAlignment="1">
      <alignment horizontal="left" vertical="center"/>
    </xf>
    <xf numFmtId="49" fontId="3" fillId="2" borderId="76" xfId="0" applyNumberFormat="1" applyFont="1" applyFill="1" applyBorder="1" applyAlignment="1" applyProtection="1">
      <alignment horizontal="left" vertical="center"/>
      <protection locked="0"/>
    </xf>
    <xf numFmtId="14" fontId="3" fillId="0" borderId="73" xfId="0" applyNumberFormat="1" applyFont="1" applyBorder="1" applyAlignment="1">
      <alignment horizontal="left" vertical="center"/>
    </xf>
    <xf numFmtId="14" fontId="3" fillId="0" borderId="74" xfId="0" applyNumberFormat="1" applyFont="1" applyBorder="1" applyAlignment="1">
      <alignment horizontal="left" vertical="center"/>
    </xf>
    <xf numFmtId="0" fontId="3" fillId="0" borderId="13" xfId="0" applyFont="1" applyBorder="1" applyAlignment="1">
      <alignment horizontal="left" vertical="center"/>
    </xf>
    <xf numFmtId="49" fontId="3" fillId="2" borderId="7" xfId="0" applyNumberFormat="1" applyFont="1" applyFill="1" applyBorder="1" applyAlignment="1" applyProtection="1">
      <alignment horizontal="left" vertical="center" shrinkToFit="1"/>
      <protection locked="0"/>
    </xf>
    <xf numFmtId="0" fontId="3" fillId="0" borderId="84" xfId="0" applyFont="1" applyBorder="1" applyAlignment="1">
      <alignment horizontal="center" vertical="center"/>
    </xf>
    <xf numFmtId="176" fontId="11" fillId="15" borderId="84" xfId="1" applyNumberFormat="1" applyFont="1" applyFill="1" applyBorder="1" applyAlignment="1" applyProtection="1">
      <alignment horizontal="right" vertical="center"/>
    </xf>
    <xf numFmtId="176" fontId="11" fillId="4" borderId="84" xfId="1" applyNumberFormat="1" applyFont="1" applyFill="1" applyBorder="1" applyAlignment="1" applyProtection="1">
      <alignment horizontal="right" vertical="center"/>
    </xf>
    <xf numFmtId="0" fontId="3" fillId="0" borderId="49" xfId="0" applyFont="1" applyBorder="1" applyAlignment="1">
      <alignment horizontal="center" vertical="center" shrinkToFit="1"/>
    </xf>
    <xf numFmtId="0" fontId="15" fillId="0" borderId="261" xfId="0" applyFont="1" applyBorder="1" applyAlignment="1">
      <alignment horizontal="center" vertical="center"/>
    </xf>
    <xf numFmtId="49" fontId="3" fillId="2" borderId="30" xfId="0" applyNumberFormat="1" applyFont="1" applyFill="1" applyBorder="1" applyAlignment="1" applyProtection="1">
      <alignment horizontal="left" vertical="top"/>
      <protection locked="0"/>
    </xf>
    <xf numFmtId="49" fontId="3" fillId="2" borderId="32" xfId="0" applyNumberFormat="1" applyFont="1" applyFill="1" applyBorder="1" applyAlignment="1" applyProtection="1">
      <alignment horizontal="left" vertical="top"/>
      <protection locked="0"/>
    </xf>
    <xf numFmtId="49" fontId="3" fillId="2" borderId="39" xfId="0" applyNumberFormat="1" applyFont="1" applyFill="1" applyBorder="1" applyAlignment="1" applyProtection="1">
      <alignment horizontal="left" vertical="top"/>
      <protection locked="0"/>
    </xf>
    <xf numFmtId="0" fontId="3" fillId="0" borderId="7" xfId="0" applyFont="1" applyBorder="1" applyAlignment="1">
      <alignment horizontal="center" vertical="center"/>
    </xf>
    <xf numFmtId="0" fontId="50" fillId="0" borderId="7" xfId="0" applyFont="1" applyBorder="1" applyAlignment="1">
      <alignment horizontal="center" vertical="center"/>
    </xf>
    <xf numFmtId="0" fontId="50" fillId="0" borderId="372" xfId="0" applyFont="1" applyBorder="1" applyAlignment="1">
      <alignment horizontal="center" vertical="center"/>
    </xf>
    <xf numFmtId="49" fontId="3" fillId="2" borderId="372" xfId="0" applyNumberFormat="1" applyFont="1" applyFill="1" applyBorder="1" applyAlignment="1" applyProtection="1">
      <alignment horizontal="left" vertical="center" shrinkToFit="1"/>
      <protection locked="0"/>
    </xf>
    <xf numFmtId="14" fontId="13" fillId="0" borderId="74" xfId="0" applyNumberFormat="1" applyFont="1" applyBorder="1" applyAlignment="1">
      <alignment horizontal="left" vertical="center"/>
    </xf>
    <xf numFmtId="14" fontId="13" fillId="0" borderId="77" xfId="0" applyNumberFormat="1" applyFont="1" applyBorder="1" applyAlignment="1">
      <alignment horizontal="left" vertical="center"/>
    </xf>
    <xf numFmtId="49" fontId="3" fillId="2" borderId="23" xfId="0" applyNumberFormat="1" applyFont="1" applyFill="1" applyBorder="1" applyAlignment="1" applyProtection="1">
      <alignment horizontal="left" vertical="top"/>
      <protection locked="0"/>
    </xf>
    <xf numFmtId="0" fontId="50" fillId="0" borderId="19" xfId="0" applyFont="1" applyBorder="1" applyAlignment="1">
      <alignment horizontal="center" vertical="center"/>
    </xf>
    <xf numFmtId="0" fontId="3" fillId="3" borderId="24" xfId="0" applyFont="1" applyFill="1" applyBorder="1" applyAlignment="1">
      <alignment horizontal="left" vertical="center"/>
    </xf>
    <xf numFmtId="0" fontId="3" fillId="3" borderId="86" xfId="0" applyFont="1" applyFill="1" applyBorder="1" applyAlignment="1">
      <alignment horizontal="left" vertical="center"/>
    </xf>
    <xf numFmtId="0" fontId="3" fillId="3" borderId="85" xfId="0" applyFont="1" applyFill="1" applyBorder="1" applyAlignment="1">
      <alignment horizontal="left" vertical="center"/>
    </xf>
    <xf numFmtId="176" fontId="3" fillId="0" borderId="84" xfId="0" applyNumberFormat="1" applyFont="1" applyBorder="1" applyAlignment="1">
      <alignment horizontal="center" vertical="center"/>
    </xf>
    <xf numFmtId="0" fontId="3" fillId="0" borderId="49" xfId="0" applyFont="1" applyBorder="1" applyAlignment="1">
      <alignment horizontal="center" vertical="center"/>
    </xf>
    <xf numFmtId="0" fontId="3" fillId="3" borderId="8" xfId="0" applyFont="1" applyFill="1" applyBorder="1" applyAlignment="1">
      <alignment horizontal="left" vertical="center"/>
    </xf>
    <xf numFmtId="0" fontId="10" fillId="13" borderId="0" xfId="0" applyFont="1" applyFill="1" applyAlignment="1">
      <alignment horizontal="left" vertical="center"/>
    </xf>
    <xf numFmtId="49" fontId="19" fillId="2" borderId="19" xfId="0" applyNumberFormat="1" applyFont="1" applyFill="1" applyBorder="1" applyAlignment="1" applyProtection="1">
      <alignment horizontal="left" vertical="center" shrinkToFit="1"/>
      <protection locked="0"/>
    </xf>
    <xf numFmtId="49" fontId="3" fillId="2" borderId="24" xfId="0" applyNumberFormat="1" applyFont="1" applyFill="1" applyBorder="1" applyAlignment="1" applyProtection="1">
      <alignment horizontal="left" vertical="top" wrapText="1"/>
      <protection locked="0"/>
    </xf>
    <xf numFmtId="49" fontId="3" fillId="2" borderId="366" xfId="0" applyNumberFormat="1" applyFont="1" applyFill="1" applyBorder="1" applyAlignment="1" applyProtection="1">
      <alignment horizontal="left" vertical="top" wrapText="1"/>
      <protection locked="0"/>
    </xf>
    <xf numFmtId="49" fontId="3" fillId="2" borderId="26" xfId="0" applyNumberFormat="1" applyFont="1" applyFill="1" applyBorder="1" applyAlignment="1" applyProtection="1">
      <alignment horizontal="left" vertical="top" wrapText="1"/>
      <protection locked="0"/>
    </xf>
    <xf numFmtId="49" fontId="3" fillId="2" borderId="0" xfId="0" applyNumberFormat="1" applyFont="1" applyFill="1" applyAlignment="1" applyProtection="1">
      <alignment horizontal="left" vertical="top" wrapText="1"/>
      <protection locked="0"/>
    </xf>
    <xf numFmtId="49" fontId="3" fillId="2" borderId="339" xfId="0" applyNumberFormat="1" applyFont="1" applyFill="1" applyBorder="1" applyAlignment="1" applyProtection="1">
      <alignment horizontal="left" vertical="top" wrapText="1"/>
      <protection locked="0"/>
    </xf>
    <xf numFmtId="49" fontId="3" fillId="2" borderId="373" xfId="0" applyNumberFormat="1" applyFont="1" applyFill="1" applyBorder="1" applyAlignment="1" applyProtection="1">
      <alignment horizontal="left" vertical="top" wrapText="1"/>
      <protection locked="0"/>
    </xf>
    <xf numFmtId="49" fontId="3" fillId="2" borderId="341" xfId="0" applyNumberFormat="1" applyFont="1" applyFill="1" applyBorder="1" applyAlignment="1" applyProtection="1">
      <alignment horizontal="left" vertical="top" wrapText="1"/>
      <protection locked="0"/>
    </xf>
    <xf numFmtId="49" fontId="3" fillId="2" borderId="342" xfId="0" applyNumberFormat="1" applyFont="1" applyFill="1" applyBorder="1" applyAlignment="1" applyProtection="1">
      <alignment horizontal="left" vertical="top" wrapText="1"/>
      <protection locked="0"/>
    </xf>
    <xf numFmtId="49" fontId="3" fillId="2" borderId="366" xfId="0" applyNumberFormat="1" applyFont="1" applyFill="1" applyBorder="1" applyAlignment="1" applyProtection="1">
      <alignment horizontal="left" vertical="top"/>
      <protection locked="0"/>
    </xf>
    <xf numFmtId="49" fontId="3" fillId="2" borderId="339" xfId="0" applyNumberFormat="1" applyFont="1" applyFill="1" applyBorder="1" applyAlignment="1" applyProtection="1">
      <alignment horizontal="left" vertical="top"/>
      <protection locked="0"/>
    </xf>
    <xf numFmtId="49" fontId="3" fillId="2" borderId="365" xfId="0" applyNumberFormat="1" applyFont="1" applyFill="1" applyBorder="1" applyAlignment="1" applyProtection="1">
      <alignment horizontal="left" vertical="top"/>
      <protection locked="0"/>
    </xf>
    <xf numFmtId="0" fontId="19" fillId="0" borderId="513" xfId="0" applyFont="1" applyBorder="1" applyAlignment="1">
      <alignment horizontal="left" vertical="center"/>
    </xf>
    <xf numFmtId="0" fontId="19" fillId="0" borderId="264" xfId="0" applyFont="1" applyBorder="1" applyAlignment="1">
      <alignment horizontal="left" vertical="center"/>
    </xf>
    <xf numFmtId="0" fontId="19" fillId="0" borderId="276" xfId="0" applyFont="1" applyBorder="1" applyAlignment="1">
      <alignment horizontal="left" vertical="center"/>
    </xf>
    <xf numFmtId="0" fontId="11" fillId="15" borderId="67" xfId="0" applyFont="1" applyFill="1" applyBorder="1" applyAlignment="1">
      <alignment horizontal="left" vertical="center"/>
    </xf>
    <xf numFmtId="0" fontId="11" fillId="4" borderId="68" xfId="0" applyFont="1" applyFill="1" applyBorder="1" applyAlignment="1">
      <alignment horizontal="left" vertical="center"/>
    </xf>
    <xf numFmtId="0" fontId="11" fillId="4" borderId="69" xfId="0" applyFont="1" applyFill="1" applyBorder="1" applyAlignment="1">
      <alignment horizontal="left" vertical="center"/>
    </xf>
    <xf numFmtId="0" fontId="3" fillId="15" borderId="11" xfId="0" applyFont="1" applyFill="1" applyBorder="1" applyAlignment="1">
      <alignment horizontal="left" vertical="center"/>
    </xf>
    <xf numFmtId="0" fontId="3" fillId="4" borderId="15" xfId="0" applyFont="1" applyFill="1" applyBorder="1" applyAlignment="1">
      <alignment horizontal="left" vertical="center"/>
    </xf>
    <xf numFmtId="0" fontId="3" fillId="4" borderId="12" xfId="0" applyFont="1" applyFill="1" applyBorder="1" applyAlignment="1">
      <alignment horizontal="left" vertical="center"/>
    </xf>
    <xf numFmtId="0" fontId="15" fillId="0" borderId="105" xfId="0" applyFont="1" applyBorder="1" applyAlignment="1">
      <alignment horizontal="center" vertical="center"/>
    </xf>
    <xf numFmtId="49" fontId="3" fillId="2" borderId="7" xfId="0" applyNumberFormat="1" applyFont="1" applyFill="1" applyBorder="1" applyAlignment="1" applyProtection="1">
      <alignment horizontal="left" vertical="center"/>
      <protection locked="0"/>
    </xf>
    <xf numFmtId="0" fontId="13" fillId="0" borderId="351" xfId="0" applyFont="1" applyBorder="1" applyAlignment="1">
      <alignment horizontal="center" vertical="center"/>
    </xf>
    <xf numFmtId="0" fontId="13" fillId="0" borderId="352" xfId="0" applyFont="1" applyBorder="1" applyAlignment="1">
      <alignment horizontal="center" vertical="center"/>
    </xf>
    <xf numFmtId="0" fontId="13" fillId="0" borderId="502" xfId="0" applyFont="1" applyBorder="1" applyAlignment="1">
      <alignment horizontal="center" vertical="center"/>
    </xf>
    <xf numFmtId="0" fontId="13" fillId="0" borderId="354"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356" xfId="0" applyFont="1" applyBorder="1" applyAlignment="1">
      <alignment horizontal="center" vertical="center"/>
    </xf>
    <xf numFmtId="0" fontId="13" fillId="0" borderId="156" xfId="0" applyFont="1" applyBorder="1" applyAlignment="1">
      <alignment horizontal="center" vertical="center"/>
    </xf>
    <xf numFmtId="0" fontId="13" fillId="0" borderId="503" xfId="0" applyFont="1" applyBorder="1" applyAlignment="1">
      <alignment horizontal="center" vertical="center"/>
    </xf>
    <xf numFmtId="176" fontId="3" fillId="15" borderId="59" xfId="0" applyNumberFormat="1" applyFont="1" applyFill="1" applyBorder="1">
      <alignment vertical="center"/>
    </xf>
    <xf numFmtId="176" fontId="3" fillId="4" borderId="60" xfId="0" applyNumberFormat="1" applyFont="1" applyFill="1" applyBorder="1">
      <alignment vertical="center"/>
    </xf>
    <xf numFmtId="176" fontId="3" fillId="4" borderId="61" xfId="0" applyNumberFormat="1" applyFont="1" applyFill="1" applyBorder="1">
      <alignment vertical="center"/>
    </xf>
    <xf numFmtId="176" fontId="3" fillId="4" borderId="62" xfId="0" applyNumberFormat="1" applyFont="1" applyFill="1" applyBorder="1">
      <alignment vertical="center"/>
    </xf>
    <xf numFmtId="176" fontId="3" fillId="4" borderId="63" xfId="0" applyNumberFormat="1" applyFont="1" applyFill="1" applyBorder="1">
      <alignment vertical="center"/>
    </xf>
    <xf numFmtId="176" fontId="3" fillId="4" borderId="64" xfId="0" applyNumberFormat="1" applyFont="1" applyFill="1" applyBorder="1">
      <alignment vertical="center"/>
    </xf>
    <xf numFmtId="0" fontId="3" fillId="0" borderId="65" xfId="0" applyFont="1" applyBorder="1" applyAlignment="1">
      <alignment horizontal="center" vertical="center"/>
    </xf>
    <xf numFmtId="3" fontId="3" fillId="15" borderId="11" xfId="0" applyNumberFormat="1" applyFont="1" applyFill="1" applyBorder="1" applyAlignment="1">
      <alignment horizontal="right" vertical="center"/>
    </xf>
    <xf numFmtId="3" fontId="3" fillId="4" borderId="15" xfId="0" applyNumberFormat="1" applyFont="1" applyFill="1" applyBorder="1" applyAlignment="1">
      <alignment horizontal="right" vertical="center"/>
    </xf>
    <xf numFmtId="0" fontId="3" fillId="0" borderId="19" xfId="0" applyFont="1" applyBorder="1" applyAlignment="1">
      <alignment horizontal="left" vertical="center"/>
    </xf>
    <xf numFmtId="0" fontId="3" fillId="0" borderId="285" xfId="0" applyFont="1" applyBorder="1" applyAlignment="1">
      <alignment horizontal="left" vertical="center"/>
    </xf>
    <xf numFmtId="0" fontId="3" fillId="0" borderId="337" xfId="0" applyFont="1" applyBorder="1" applyAlignment="1">
      <alignment horizontal="left" vertical="center"/>
    </xf>
    <xf numFmtId="0" fontId="3" fillId="0" borderId="6" xfId="0" applyFont="1" applyBorder="1" applyAlignment="1">
      <alignment horizontal="left" vertical="center"/>
    </xf>
    <xf numFmtId="0" fontId="3" fillId="0" borderId="45" xfId="0" applyFont="1" applyBorder="1" applyAlignment="1">
      <alignment horizontal="left" vertical="center"/>
    </xf>
    <xf numFmtId="0" fontId="12" fillId="5" borderId="11"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16" xfId="0" applyFont="1" applyFill="1" applyBorder="1" applyAlignment="1">
      <alignment horizontal="left" vertical="center"/>
    </xf>
    <xf numFmtId="0" fontId="3" fillId="3" borderId="40" xfId="0" applyFont="1" applyFill="1" applyBorder="1" applyAlignment="1">
      <alignment horizontal="left" vertical="center"/>
    </xf>
    <xf numFmtId="176" fontId="3" fillId="2" borderId="13"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14" fillId="2" borderId="30"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3" fillId="14" borderId="11" xfId="0" applyFont="1" applyFill="1" applyBorder="1" applyAlignment="1">
      <alignment horizontal="left" vertical="center"/>
    </xf>
    <xf numFmtId="0" fontId="3" fillId="14" borderId="15" xfId="0" applyFont="1" applyFill="1" applyBorder="1" applyAlignment="1">
      <alignment horizontal="left" vertical="center"/>
    </xf>
    <xf numFmtId="0" fontId="3" fillId="14" borderId="12" xfId="0" applyFont="1" applyFill="1" applyBorder="1" applyAlignment="1">
      <alignment horizontal="left" vertical="center"/>
    </xf>
    <xf numFmtId="49" fontId="54" fillId="3" borderId="310" xfId="0" applyNumberFormat="1" applyFont="1" applyFill="1" applyBorder="1" applyAlignment="1">
      <alignment horizontal="center" vertical="center"/>
    </xf>
    <xf numFmtId="49" fontId="54" fillId="3" borderId="311" xfId="0" applyNumberFormat="1" applyFont="1" applyFill="1" applyBorder="1" applyAlignment="1">
      <alignment horizontal="center" vertical="center"/>
    </xf>
    <xf numFmtId="0" fontId="3" fillId="14" borderId="23" xfId="0" applyFont="1" applyFill="1" applyBorder="1" applyAlignment="1">
      <alignment horizontal="left" vertical="center"/>
    </xf>
    <xf numFmtId="0" fontId="0" fillId="14" borderId="24" xfId="0" applyFill="1" applyBorder="1" applyAlignment="1">
      <alignment horizontal="left" vertical="center"/>
    </xf>
    <xf numFmtId="0" fontId="0" fillId="14" borderId="25" xfId="0" applyFill="1" applyBorder="1" applyAlignment="1">
      <alignment horizontal="left" vertical="center"/>
    </xf>
    <xf numFmtId="49" fontId="3" fillId="2" borderId="30" xfId="0" applyNumberFormat="1" applyFont="1" applyFill="1" applyBorder="1" applyAlignment="1" applyProtection="1">
      <alignment horizontal="left" vertical="center"/>
      <protection locked="0"/>
    </xf>
    <xf numFmtId="49" fontId="3" fillId="2" borderId="32"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left" vertical="center"/>
      <protection locked="0"/>
    </xf>
    <xf numFmtId="0" fontId="13" fillId="0" borderId="348" xfId="0" applyFont="1" applyBorder="1" applyAlignment="1">
      <alignment horizontal="left" vertical="center" shrinkToFit="1"/>
    </xf>
    <xf numFmtId="0" fontId="13" fillId="0" borderId="349" xfId="0" applyFont="1" applyBorder="1" applyAlignment="1">
      <alignment horizontal="left" vertical="center" shrinkToFit="1"/>
    </xf>
    <xf numFmtId="0" fontId="3" fillId="0" borderId="25" xfId="0" applyFont="1" applyBorder="1" applyAlignment="1">
      <alignment horizontal="left" vertical="center"/>
    </xf>
    <xf numFmtId="177" fontId="3" fillId="2" borderId="66" xfId="0" applyNumberFormat="1" applyFont="1" applyFill="1" applyBorder="1" applyAlignment="1" applyProtection="1">
      <alignment horizontal="left" vertical="center"/>
      <protection locked="0"/>
    </xf>
    <xf numFmtId="0" fontId="47" fillId="0" borderId="0" xfId="3" applyFont="1" applyFill="1" applyAlignment="1" applyProtection="1">
      <alignment horizontal="center" vertical="center"/>
    </xf>
    <xf numFmtId="0" fontId="19" fillId="0" borderId="87"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89" xfId="0" applyFont="1" applyBorder="1" applyAlignment="1">
      <alignment horizontal="center" vertical="center" shrinkToFit="1"/>
    </xf>
    <xf numFmtId="49" fontId="3" fillId="2" borderId="23" xfId="0" applyNumberFormat="1" applyFont="1" applyFill="1" applyBorder="1" applyAlignment="1" applyProtection="1">
      <alignment horizontal="left" vertical="center"/>
      <protection locked="0"/>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0" fontId="41" fillId="14" borderId="11" xfId="3" applyFont="1" applyFill="1" applyBorder="1" applyAlignment="1" applyProtection="1">
      <alignment horizontal="left" vertical="center"/>
    </xf>
    <xf numFmtId="0" fontId="41" fillId="14" borderId="15" xfId="3" applyFont="1" applyFill="1" applyBorder="1" applyAlignment="1" applyProtection="1">
      <alignment horizontal="left" vertical="center"/>
    </xf>
    <xf numFmtId="0" fontId="41" fillId="14" borderId="12" xfId="3" applyFont="1" applyFill="1" applyBorder="1" applyAlignment="1" applyProtection="1">
      <alignment horizontal="left" vertical="center"/>
    </xf>
    <xf numFmtId="0" fontId="41" fillId="14" borderId="23" xfId="3" applyFont="1" applyFill="1" applyBorder="1" applyAlignment="1" applyProtection="1">
      <alignment horizontal="left" vertical="center"/>
    </xf>
    <xf numFmtId="0" fontId="41" fillId="14" borderId="24" xfId="3" applyFont="1" applyFill="1" applyBorder="1" applyAlignment="1" applyProtection="1">
      <alignment horizontal="left" vertical="center"/>
    </xf>
    <xf numFmtId="0" fontId="41" fillId="14" borderId="25" xfId="3" applyFont="1" applyFill="1" applyBorder="1" applyAlignment="1" applyProtection="1">
      <alignment horizontal="left" vertical="center"/>
    </xf>
    <xf numFmtId="0" fontId="0" fillId="14" borderId="15" xfId="0" applyFill="1" applyBorder="1" applyAlignment="1">
      <alignment horizontal="left" vertical="center"/>
    </xf>
    <xf numFmtId="0" fontId="0" fillId="14" borderId="12" xfId="0" applyFill="1" applyBorder="1" applyAlignment="1">
      <alignment horizontal="left" vertical="center"/>
    </xf>
    <xf numFmtId="0" fontId="19" fillId="14" borderId="73" xfId="0" applyFont="1" applyFill="1" applyBorder="1" applyAlignment="1">
      <alignment horizontal="center" vertical="center" shrinkToFit="1"/>
    </xf>
    <xf numFmtId="0" fontId="19" fillId="14" borderId="74" xfId="0" applyFont="1" applyFill="1" applyBorder="1" applyAlignment="1">
      <alignment horizontal="center" vertical="center" shrinkToFit="1"/>
    </xf>
    <xf numFmtId="0" fontId="19" fillId="14" borderId="281" xfId="0" applyFont="1" applyFill="1" applyBorder="1" applyAlignment="1">
      <alignment horizontal="center" vertical="center" shrinkToFit="1"/>
    </xf>
    <xf numFmtId="0" fontId="19" fillId="14" borderId="11" xfId="0" applyFont="1" applyFill="1" applyBorder="1" applyAlignment="1">
      <alignment horizontal="center" vertical="center" shrinkToFit="1"/>
    </xf>
    <xf numFmtId="0" fontId="19" fillId="14" borderId="15" xfId="0" applyFont="1" applyFill="1" applyBorder="1" applyAlignment="1">
      <alignment horizontal="center" vertical="center" shrinkToFit="1"/>
    </xf>
    <xf numFmtId="0" fontId="19" fillId="14" borderId="280" xfId="0" applyFont="1" applyFill="1" applyBorder="1" applyAlignment="1">
      <alignment horizontal="center" vertical="center" shrinkToFit="1"/>
    </xf>
    <xf numFmtId="0" fontId="20" fillId="0" borderId="0" xfId="0" applyFont="1" applyAlignment="1">
      <alignment horizontal="center" vertical="center" shrinkToFit="1"/>
    </xf>
    <xf numFmtId="0" fontId="0" fillId="0" borderId="24" xfId="0" applyBorder="1" applyAlignment="1">
      <alignment horizontal="left" vertical="top"/>
    </xf>
    <xf numFmtId="0" fontId="0" fillId="0" borderId="25"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19" fillId="2" borderId="78" xfId="0" applyFont="1" applyFill="1" applyBorder="1" applyAlignment="1" applyProtection="1">
      <alignment horizontal="left" vertical="center" indent="2" shrinkToFit="1"/>
      <protection locked="0"/>
    </xf>
    <xf numFmtId="0" fontId="19" fillId="2" borderId="15" xfId="0" applyFont="1" applyFill="1" applyBorder="1" applyAlignment="1" applyProtection="1">
      <alignment horizontal="left" vertical="center" indent="2" shrinkToFit="1"/>
      <protection locked="0"/>
    </xf>
    <xf numFmtId="0" fontId="19" fillId="2" borderId="71" xfId="0" applyFont="1" applyFill="1" applyBorder="1" applyAlignment="1" applyProtection="1">
      <alignment horizontal="left" vertical="center" indent="2" shrinkToFit="1"/>
      <protection locked="0"/>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9" fillId="2" borderId="74" xfId="0" applyFont="1" applyFill="1" applyBorder="1" applyAlignment="1" applyProtection="1">
      <alignment horizontal="left" vertical="center" indent="2" shrinkToFit="1"/>
      <protection locked="0"/>
    </xf>
    <xf numFmtId="0" fontId="13" fillId="2" borderId="74" xfId="0" applyFont="1" applyFill="1" applyBorder="1" applyAlignment="1" applyProtection="1">
      <alignment horizontal="left" vertical="center" indent="2" shrinkToFit="1"/>
      <protection locked="0"/>
    </xf>
    <xf numFmtId="0" fontId="13" fillId="2" borderId="77" xfId="0" applyFont="1" applyFill="1" applyBorder="1" applyAlignment="1" applyProtection="1">
      <alignment horizontal="left" vertical="center" indent="2" shrinkToFit="1"/>
      <protection locked="0"/>
    </xf>
    <xf numFmtId="0" fontId="0" fillId="0" borderId="7" xfId="0" applyBorder="1" applyAlignment="1">
      <alignment horizontal="left" vertical="center"/>
    </xf>
    <xf numFmtId="0" fontId="0" fillId="0" borderId="19" xfId="0" applyBorder="1" applyAlignment="1">
      <alignment horizontal="left" vertical="center"/>
    </xf>
    <xf numFmtId="49" fontId="3" fillId="2" borderId="11" xfId="0" applyNumberFormat="1" applyFont="1" applyFill="1" applyBorder="1" applyAlignment="1" applyProtection="1">
      <alignment horizontal="left" vertical="center" shrinkToFit="1"/>
      <protection locked="0"/>
    </xf>
    <xf numFmtId="49" fontId="3" fillId="2" borderId="15" xfId="0" applyNumberFormat="1" applyFont="1" applyFill="1" applyBorder="1" applyAlignment="1" applyProtection="1">
      <alignment horizontal="left" vertical="center" shrinkToFit="1"/>
      <protection locked="0"/>
    </xf>
    <xf numFmtId="49" fontId="3" fillId="2" borderId="16" xfId="0" applyNumberFormat="1" applyFont="1" applyFill="1" applyBorder="1" applyAlignment="1" applyProtection="1">
      <alignment horizontal="left" vertical="center" shrinkToFit="1"/>
      <protection locked="0"/>
    </xf>
    <xf numFmtId="0" fontId="11" fillId="3" borderId="5" xfId="0" applyFont="1" applyFill="1" applyBorder="1" applyAlignment="1">
      <alignment horizontal="left" vertical="center"/>
    </xf>
    <xf numFmtId="0" fontId="11" fillId="3" borderId="4" xfId="0" applyFont="1" applyFill="1" applyBorder="1" applyAlignment="1">
      <alignment horizontal="left" vertical="center"/>
    </xf>
    <xf numFmtId="0" fontId="3" fillId="5" borderId="9" xfId="0" applyFont="1" applyFill="1" applyBorder="1" applyAlignment="1">
      <alignment horizontal="left" vertical="top"/>
    </xf>
    <xf numFmtId="0" fontId="3" fillId="5" borderId="5" xfId="0" applyFont="1" applyFill="1" applyBorder="1" applyAlignment="1">
      <alignment horizontal="left" vertical="top"/>
    </xf>
    <xf numFmtId="0" fontId="3" fillId="5" borderId="10" xfId="0" applyFont="1" applyFill="1" applyBorder="1" applyAlignment="1">
      <alignment horizontal="left" vertical="top"/>
    </xf>
    <xf numFmtId="0" fontId="12" fillId="0" borderId="11"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71" xfId="0" applyFont="1" applyBorder="1" applyAlignment="1">
      <alignment horizontal="center" vertical="center" shrinkToFit="1"/>
    </xf>
    <xf numFmtId="0" fontId="56" fillId="0" borderId="17" xfId="0" applyFont="1" applyBorder="1" applyAlignment="1">
      <alignment horizontal="left" vertical="center"/>
    </xf>
    <xf numFmtId="0" fontId="56" fillId="0" borderId="18" xfId="0" applyFont="1" applyBorder="1" applyAlignment="1">
      <alignment horizontal="left" vertical="center"/>
    </xf>
    <xf numFmtId="0" fontId="3" fillId="15" borderId="11" xfId="0" applyFont="1" applyFill="1" applyBorder="1" applyAlignment="1">
      <alignment horizontal="right" vertical="center"/>
    </xf>
    <xf numFmtId="0" fontId="3" fillId="4" borderId="15" xfId="0" applyFont="1" applyFill="1" applyBorder="1" applyAlignment="1">
      <alignment horizontal="right" vertical="center"/>
    </xf>
    <xf numFmtId="0" fontId="3" fillId="3" borderId="2" xfId="0" applyFont="1" applyFill="1" applyBorder="1" applyAlignment="1">
      <alignment horizontal="left" vertical="center"/>
    </xf>
    <xf numFmtId="0" fontId="3" fillId="3" borderId="0" xfId="0" applyFont="1" applyFill="1" applyAlignment="1">
      <alignment horizontal="left" vertical="center"/>
    </xf>
    <xf numFmtId="0" fontId="3" fillId="3" borderId="36" xfId="0" applyFont="1" applyFill="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46" xfId="0" applyFont="1" applyBorder="1" applyAlignment="1">
      <alignment horizontal="left" vertical="center"/>
    </xf>
    <xf numFmtId="0" fontId="3" fillId="0" borderId="10" xfId="0" applyFont="1" applyBorder="1" applyAlignment="1">
      <alignment horizontal="left" vertical="center"/>
    </xf>
    <xf numFmtId="176" fontId="3" fillId="2" borderId="9" xfId="0" applyNumberFormat="1" applyFont="1" applyFill="1" applyBorder="1" applyAlignment="1" applyProtection="1">
      <alignment horizontal="right" vertical="center"/>
      <protection locked="0"/>
    </xf>
    <xf numFmtId="176" fontId="3" fillId="2" borderId="5" xfId="0" applyNumberFormat="1" applyFont="1" applyFill="1" applyBorder="1" applyAlignment="1" applyProtection="1">
      <alignment horizontal="right" vertical="center"/>
      <protection locked="0"/>
    </xf>
    <xf numFmtId="0" fontId="3" fillId="15" borderId="11" xfId="0" applyFont="1" applyFill="1" applyBorder="1" applyAlignment="1">
      <alignment horizontal="right" vertical="center" shrinkToFit="1"/>
    </xf>
    <xf numFmtId="0" fontId="3" fillId="4" borderId="15" xfId="0" applyFont="1" applyFill="1" applyBorder="1" applyAlignment="1">
      <alignment horizontal="right" vertical="center" shrinkToFit="1"/>
    </xf>
    <xf numFmtId="0" fontId="3" fillId="4" borderId="12" xfId="0" applyFont="1" applyFill="1" applyBorder="1" applyAlignment="1">
      <alignment horizontal="right" vertical="center" shrinkToFit="1"/>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3" fillId="0" borderId="9" xfId="0" applyFont="1" applyBorder="1" applyAlignment="1">
      <alignment horizontal="left" vertical="center"/>
    </xf>
    <xf numFmtId="0" fontId="13" fillId="0" borderId="5" xfId="0" applyFont="1" applyBorder="1" applyAlignment="1">
      <alignment horizontal="left" vertical="center"/>
    </xf>
    <xf numFmtId="176" fontId="3" fillId="15" borderId="332" xfId="0" applyNumberFormat="1" applyFont="1" applyFill="1" applyBorder="1" applyAlignment="1">
      <alignment horizontal="center" vertical="center"/>
    </xf>
    <xf numFmtId="176" fontId="3" fillId="4" borderId="284" xfId="0" applyNumberFormat="1" applyFont="1" applyFill="1" applyBorder="1" applyAlignment="1">
      <alignment horizontal="center" vertical="center"/>
    </xf>
    <xf numFmtId="176" fontId="3" fillId="4" borderId="333" xfId="0" applyNumberFormat="1" applyFont="1" applyFill="1" applyBorder="1" applyAlignment="1">
      <alignment horizontal="center" vertical="center"/>
    </xf>
    <xf numFmtId="0" fontId="11" fillId="14" borderId="67" xfId="0" applyFont="1" applyFill="1" applyBorder="1" applyAlignment="1">
      <alignment horizontal="left" vertical="center"/>
    </xf>
    <xf numFmtId="0" fontId="11" fillId="14" borderId="80" xfId="0" applyFont="1" applyFill="1" applyBorder="1" applyAlignment="1">
      <alignment horizontal="left" vertical="center"/>
    </xf>
    <xf numFmtId="0" fontId="11" fillId="14" borderId="81" xfId="0" applyFont="1" applyFill="1" applyBorder="1" applyAlignment="1">
      <alignment horizontal="left" vertical="center"/>
    </xf>
    <xf numFmtId="49" fontId="3" fillId="2" borderId="16" xfId="0" applyNumberFormat="1" applyFont="1" applyFill="1" applyBorder="1" applyAlignment="1" applyProtection="1">
      <alignment horizontal="left" vertical="center"/>
      <protection locked="0"/>
    </xf>
    <xf numFmtId="0" fontId="10" fillId="12" borderId="0" xfId="0" applyFont="1" applyFill="1" applyAlignment="1">
      <alignment horizontal="center" vertical="center"/>
    </xf>
    <xf numFmtId="49" fontId="19" fillId="0" borderId="17" xfId="0" applyNumberFormat="1" applyFont="1" applyBorder="1" applyAlignment="1">
      <alignment horizontal="left" vertical="center" shrinkToFit="1"/>
    </xf>
    <xf numFmtId="49" fontId="19" fillId="0" borderId="18" xfId="0" applyNumberFormat="1" applyFont="1" applyBorder="1" applyAlignment="1">
      <alignment horizontal="left" vertical="center" shrinkToFit="1"/>
    </xf>
    <xf numFmtId="49" fontId="3" fillId="2" borderId="13"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49" fontId="3" fillId="2" borderId="14" xfId="0" applyNumberFormat="1" applyFont="1" applyFill="1" applyBorder="1" applyAlignment="1" applyProtection="1">
      <alignment horizontal="left" vertical="center"/>
      <protection locked="0"/>
    </xf>
    <xf numFmtId="0" fontId="64" fillId="0" borderId="14" xfId="0" applyFont="1" applyBorder="1" applyAlignment="1">
      <alignment horizontal="left" vertical="center"/>
    </xf>
    <xf numFmtId="0" fontId="12" fillId="0" borderId="11"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3" fillId="2" borderId="43" xfId="0" applyFont="1" applyFill="1" applyBorder="1" applyAlignment="1">
      <alignment horizontal="left" vertical="center"/>
    </xf>
    <xf numFmtId="0" fontId="13" fillId="0" borderId="73" xfId="0" applyFont="1" applyBorder="1" applyAlignment="1">
      <alignment horizontal="left" vertical="center" shrinkToFit="1"/>
    </xf>
    <xf numFmtId="0" fontId="13" fillId="0" borderId="74" xfId="0" applyFont="1" applyBorder="1" applyAlignment="1">
      <alignment horizontal="left" vertical="center" shrinkToFit="1"/>
    </xf>
    <xf numFmtId="49" fontId="3" fillId="2" borderId="43" xfId="0" applyNumberFormat="1" applyFont="1" applyFill="1" applyBorder="1" applyAlignment="1" applyProtection="1">
      <alignment horizontal="center" vertical="center"/>
      <protection locked="0"/>
    </xf>
    <xf numFmtId="189" fontId="3" fillId="15" borderId="11" xfId="0" applyNumberFormat="1" applyFont="1" applyFill="1" applyBorder="1" applyAlignment="1">
      <alignment horizontal="right" vertical="center"/>
    </xf>
    <xf numFmtId="189" fontId="3" fillId="4" borderId="15" xfId="0" applyNumberFormat="1" applyFont="1" applyFill="1" applyBorder="1" applyAlignment="1">
      <alignment horizontal="right" vertical="center"/>
    </xf>
    <xf numFmtId="0" fontId="3" fillId="0" borderId="22" xfId="0" applyFont="1" applyBorder="1" applyAlignment="1">
      <alignment horizontal="left" vertical="center" shrinkToFit="1"/>
    </xf>
    <xf numFmtId="0" fontId="13" fillId="0" borderId="481" xfId="0" applyFont="1" applyBorder="1" applyAlignment="1">
      <alignment horizontal="left" vertical="center"/>
    </xf>
    <xf numFmtId="0" fontId="57" fillId="0" borderId="481" xfId="0" applyFont="1" applyBorder="1" applyAlignment="1">
      <alignment horizontal="left" vertical="center"/>
    </xf>
    <xf numFmtId="0" fontId="57" fillId="0" borderId="482" xfId="0" applyFont="1" applyBorder="1" applyAlignment="1">
      <alignment horizontal="left" vertical="center"/>
    </xf>
    <xf numFmtId="0" fontId="14" fillId="2" borderId="13"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176" fontId="3" fillId="2" borderId="332" xfId="0" applyNumberFormat="1" applyFont="1" applyFill="1" applyBorder="1" applyAlignment="1" applyProtection="1">
      <alignment horizontal="right" vertical="center"/>
      <protection locked="0"/>
    </xf>
    <xf numFmtId="176" fontId="3" fillId="2" borderId="284" xfId="0" applyNumberFormat="1" applyFont="1" applyFill="1" applyBorder="1" applyAlignment="1" applyProtection="1">
      <alignment horizontal="right" vertical="center"/>
      <protection locked="0"/>
    </xf>
    <xf numFmtId="0" fontId="13" fillId="5" borderId="11"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16" xfId="0" applyFont="1" applyFill="1" applyBorder="1" applyAlignment="1">
      <alignment horizontal="left" vertical="center"/>
    </xf>
    <xf numFmtId="0" fontId="3" fillId="15" borderId="11"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176" fontId="3" fillId="15" borderId="9" xfId="0" applyNumberFormat="1" applyFont="1" applyFill="1" applyBorder="1" applyAlignment="1">
      <alignment horizontal="right" vertical="center"/>
    </xf>
    <xf numFmtId="176" fontId="3" fillId="4" borderId="5" xfId="0" applyNumberFormat="1" applyFont="1" applyFill="1" applyBorder="1" applyAlignment="1">
      <alignment horizontal="right" vertical="center"/>
    </xf>
    <xf numFmtId="0" fontId="3" fillId="0" borderId="485" xfId="0" applyFont="1" applyBorder="1" applyAlignment="1">
      <alignment horizontal="left" vertical="center"/>
    </xf>
    <xf numFmtId="0" fontId="3" fillId="0" borderId="481" xfId="0" applyFont="1" applyBorder="1" applyAlignment="1">
      <alignment horizontal="left" vertical="center"/>
    </xf>
    <xf numFmtId="0" fontId="3" fillId="0" borderId="486" xfId="0" applyFont="1"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25" fillId="0" borderId="47"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8" fontId="3" fillId="15" borderId="23" xfId="1" applyNumberFormat="1" applyFont="1" applyFill="1" applyBorder="1" applyAlignment="1" applyProtection="1">
      <alignment horizontal="right" vertical="center"/>
    </xf>
    <xf numFmtId="178" fontId="3" fillId="4" borderId="24" xfId="1" applyNumberFormat="1" applyFont="1" applyFill="1" applyBorder="1" applyAlignment="1" applyProtection="1">
      <alignment horizontal="right" vertical="center"/>
    </xf>
    <xf numFmtId="178" fontId="3" fillId="4" borderId="25" xfId="1" applyNumberFormat="1" applyFont="1" applyFill="1" applyBorder="1" applyAlignment="1" applyProtection="1">
      <alignment horizontal="right" vertical="center"/>
    </xf>
    <xf numFmtId="38" fontId="3" fillId="0" borderId="23" xfId="1" applyFont="1" applyFill="1" applyBorder="1" applyAlignment="1" applyProtection="1">
      <alignment horizontal="left" vertical="center"/>
    </xf>
    <xf numFmtId="38" fontId="3" fillId="0" borderId="24" xfId="1" applyFont="1" applyFill="1" applyBorder="1" applyAlignment="1" applyProtection="1">
      <alignment horizontal="left" vertical="center"/>
    </xf>
    <xf numFmtId="38" fontId="3" fillId="0" borderId="40" xfId="1" applyFont="1" applyFill="1" applyBorder="1" applyAlignment="1" applyProtection="1">
      <alignment horizontal="left" vertical="center"/>
    </xf>
    <xf numFmtId="179" fontId="3" fillId="15" borderId="11" xfId="0" applyNumberFormat="1" applyFont="1" applyFill="1" applyBorder="1" applyAlignment="1">
      <alignment horizontal="right" vertical="center"/>
    </xf>
    <xf numFmtId="179" fontId="3" fillId="4" borderId="15" xfId="0" applyNumberFormat="1" applyFont="1" applyFill="1" applyBorder="1" applyAlignment="1">
      <alignment horizontal="right" vertical="center"/>
    </xf>
    <xf numFmtId="179" fontId="3" fillId="4" borderId="12" xfId="0" applyNumberFormat="1" applyFont="1" applyFill="1" applyBorder="1" applyAlignment="1">
      <alignment horizontal="right" vertical="center"/>
    </xf>
    <xf numFmtId="0" fontId="12" fillId="5" borderId="390" xfId="0" applyFont="1" applyFill="1" applyBorder="1" applyAlignment="1">
      <alignment horizontal="left" vertical="center"/>
    </xf>
    <xf numFmtId="0" fontId="12" fillId="5" borderId="32" xfId="0" applyFont="1" applyFill="1" applyBorder="1" applyAlignment="1">
      <alignment horizontal="left" vertical="center"/>
    </xf>
    <xf numFmtId="0" fontId="12" fillId="5" borderId="39" xfId="0" applyFont="1" applyFill="1" applyBorder="1" applyAlignment="1">
      <alignment horizontal="left" vertical="center"/>
    </xf>
    <xf numFmtId="0" fontId="3" fillId="0" borderId="12" xfId="0" applyFont="1" applyBorder="1" applyAlignment="1">
      <alignment horizontal="left" vertical="center" shrinkToFit="1"/>
    </xf>
    <xf numFmtId="0" fontId="3" fillId="0" borderId="307" xfId="0" applyFont="1" applyBorder="1" applyAlignment="1">
      <alignment horizontal="left" vertical="center"/>
    </xf>
    <xf numFmtId="0" fontId="3" fillId="0" borderId="308" xfId="0" applyFont="1" applyBorder="1" applyAlignment="1">
      <alignment horizontal="left" vertical="center"/>
    </xf>
    <xf numFmtId="49" fontId="3" fillId="2" borderId="308" xfId="0" applyNumberFormat="1" applyFont="1" applyFill="1" applyBorder="1" applyAlignment="1" applyProtection="1">
      <alignment horizontal="center" vertical="center"/>
      <protection locked="0"/>
    </xf>
    <xf numFmtId="0" fontId="3" fillId="0" borderId="308" xfId="0" applyFont="1" applyBorder="1" applyAlignment="1">
      <alignment horizontal="center" vertical="center"/>
    </xf>
    <xf numFmtId="0" fontId="3" fillId="0" borderId="309" xfId="0" applyFont="1" applyBorder="1" applyAlignment="1">
      <alignment horizontal="center" vertical="center"/>
    </xf>
    <xf numFmtId="0" fontId="3" fillId="0" borderId="310" xfId="0" applyFont="1" applyBorder="1" applyAlignment="1">
      <alignment horizontal="left" vertical="center"/>
    </xf>
    <xf numFmtId="0" fontId="3" fillId="0" borderId="311" xfId="0" applyFont="1" applyBorder="1" applyAlignment="1">
      <alignment horizontal="left" vertical="center"/>
    </xf>
    <xf numFmtId="49" fontId="3" fillId="2" borderId="313" xfId="0" applyNumberFormat="1" applyFont="1" applyFill="1" applyBorder="1" applyAlignment="1" applyProtection="1">
      <alignment horizontal="center" vertical="center"/>
      <protection locked="0"/>
    </xf>
    <xf numFmtId="49" fontId="3" fillId="2" borderId="314" xfId="0" applyNumberFormat="1" applyFont="1" applyFill="1" applyBorder="1" applyAlignment="1" applyProtection="1">
      <alignment horizontal="center" vertical="center"/>
      <protection locked="0"/>
    </xf>
    <xf numFmtId="49" fontId="3" fillId="2" borderId="315" xfId="0" applyNumberFormat="1" applyFont="1" applyFill="1" applyBorder="1" applyAlignment="1" applyProtection="1">
      <alignment horizontal="center" vertical="center"/>
      <protection locked="0"/>
    </xf>
    <xf numFmtId="0" fontId="54" fillId="0" borderId="311" xfId="0" applyFont="1" applyBorder="1" applyAlignment="1">
      <alignment horizontal="center" vertical="center"/>
    </xf>
    <xf numFmtId="0" fontId="55" fillId="0" borderId="311" xfId="0" applyFont="1" applyBorder="1" applyAlignment="1">
      <alignment horizontal="center" vertical="center"/>
    </xf>
    <xf numFmtId="0" fontId="55" fillId="0" borderId="312" xfId="0" applyFont="1" applyBorder="1" applyAlignment="1">
      <alignment horizontal="center" vertical="center"/>
    </xf>
    <xf numFmtId="0" fontId="3" fillId="0" borderId="30" xfId="0" applyFont="1"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24" xfId="0" applyBorder="1" applyAlignment="1">
      <alignment horizontal="left" vertical="center"/>
    </xf>
    <xf numFmtId="0" fontId="0" fillId="0" borderId="25" xfId="0" applyBorder="1" applyAlignment="1">
      <alignment horizontal="left" vertical="center"/>
    </xf>
    <xf numFmtId="176" fontId="3" fillId="2" borderId="485" xfId="0" applyNumberFormat="1" applyFont="1" applyFill="1" applyBorder="1" applyAlignment="1" applyProtection="1">
      <alignment horizontal="right" vertical="center"/>
      <protection locked="0"/>
    </xf>
    <xf numFmtId="176" fontId="3" fillId="2" borderId="481" xfId="0" applyNumberFormat="1" applyFont="1" applyFill="1" applyBorder="1" applyAlignment="1" applyProtection="1">
      <alignment horizontal="right" vertical="center"/>
      <protection locked="0"/>
    </xf>
    <xf numFmtId="0" fontId="13" fillId="0" borderId="485" xfId="0" applyFont="1" applyBorder="1" applyAlignment="1">
      <alignment horizontal="left" vertical="center"/>
    </xf>
    <xf numFmtId="49" fontId="11" fillId="2" borderId="148" xfId="1" applyNumberFormat="1" applyFont="1" applyFill="1" applyBorder="1" applyAlignment="1" applyProtection="1">
      <alignment horizontal="center" vertical="center"/>
      <protection locked="0"/>
    </xf>
    <xf numFmtId="49" fontId="11" fillId="2" borderId="149" xfId="1" applyNumberFormat="1" applyFont="1" applyFill="1" applyBorder="1" applyAlignment="1" applyProtection="1">
      <alignment horizontal="center" vertical="center"/>
      <protection locked="0"/>
    </xf>
    <xf numFmtId="49" fontId="11" fillId="2" borderId="150" xfId="1" applyNumberFormat="1" applyFont="1" applyFill="1" applyBorder="1" applyAlignment="1" applyProtection="1">
      <alignment horizontal="center" vertical="center"/>
      <protection locked="0"/>
    </xf>
    <xf numFmtId="0" fontId="14" fillId="0" borderId="54" xfId="0" applyFont="1" applyBorder="1" applyAlignment="1">
      <alignment horizontal="left" vertical="center"/>
    </xf>
    <xf numFmtId="0" fontId="14" fillId="0" borderId="51" xfId="0" applyFont="1" applyBorder="1" applyAlignment="1">
      <alignment horizontal="left" vertical="center"/>
    </xf>
    <xf numFmtId="0" fontId="14" fillId="0" borderId="338" xfId="0" applyFont="1" applyBorder="1" applyAlignment="1">
      <alignment horizontal="left" vertical="center"/>
    </xf>
    <xf numFmtId="0" fontId="3" fillId="5" borderId="1" xfId="0" applyFont="1" applyFill="1" applyBorder="1" applyAlignment="1">
      <alignment horizontal="left" vertical="center"/>
    </xf>
    <xf numFmtId="0" fontId="3" fillId="5" borderId="21" xfId="0" applyFont="1" applyFill="1" applyBorder="1" applyAlignment="1">
      <alignment horizontal="left" vertical="center"/>
    </xf>
    <xf numFmtId="0" fontId="3" fillId="5" borderId="35" xfId="0" applyFont="1" applyFill="1" applyBorder="1" applyAlignment="1">
      <alignment horizontal="left" vertical="center"/>
    </xf>
    <xf numFmtId="0" fontId="3" fillId="3" borderId="316" xfId="0" applyFont="1" applyFill="1" applyBorder="1" applyAlignment="1">
      <alignment horizontal="left" vertical="center"/>
    </xf>
    <xf numFmtId="0" fontId="3" fillId="3" borderId="317" xfId="0" applyFont="1" applyFill="1" applyBorder="1" applyAlignment="1">
      <alignment horizontal="left" vertical="center"/>
    </xf>
    <xf numFmtId="0" fontId="3" fillId="3" borderId="318" xfId="0" applyFont="1" applyFill="1" applyBorder="1" applyAlignment="1">
      <alignment horizontal="left" vertical="center"/>
    </xf>
    <xf numFmtId="0" fontId="3" fillId="0" borderId="329" xfId="0" applyFont="1" applyBorder="1" applyAlignment="1">
      <alignment horizontal="left" vertical="center"/>
    </xf>
    <xf numFmtId="0" fontId="3" fillId="0" borderId="330" xfId="0" applyFont="1" applyBorder="1" applyAlignment="1">
      <alignment horizontal="left" vertical="center"/>
    </xf>
    <xf numFmtId="0" fontId="3" fillId="0" borderId="331" xfId="0" applyFont="1" applyBorder="1" applyAlignment="1">
      <alignment horizontal="left" vertical="center"/>
    </xf>
    <xf numFmtId="0" fontId="3" fillId="0" borderId="334" xfId="0" applyFont="1" applyBorder="1" applyAlignment="1">
      <alignment vertical="center" shrinkToFit="1"/>
    </xf>
    <xf numFmtId="0" fontId="3" fillId="0" borderId="335" xfId="0" applyFont="1" applyBorder="1" applyAlignment="1">
      <alignment vertical="center" shrinkToFit="1"/>
    </xf>
    <xf numFmtId="0" fontId="3" fillId="0" borderId="336" xfId="0" applyFont="1" applyBorder="1" applyAlignment="1">
      <alignment vertical="center" shrinkToFit="1"/>
    </xf>
    <xf numFmtId="0" fontId="3" fillId="0" borderId="0" xfId="0" applyFont="1" applyAlignment="1">
      <alignment horizontal="left" vertical="top" wrapText="1"/>
    </xf>
    <xf numFmtId="0" fontId="3" fillId="0" borderId="339" xfId="0" applyFont="1" applyBorder="1" applyAlignment="1">
      <alignment horizontal="left" vertical="top"/>
    </xf>
    <xf numFmtId="0" fontId="3" fillId="0" borderId="341" xfId="0" applyFont="1" applyBorder="1" applyAlignment="1">
      <alignment horizontal="left" vertical="top"/>
    </xf>
    <xf numFmtId="0" fontId="3" fillId="0" borderId="342" xfId="0" applyFont="1" applyBorder="1" applyAlignment="1">
      <alignment horizontal="left" vertical="top"/>
    </xf>
    <xf numFmtId="0" fontId="12" fillId="0" borderId="12" xfId="0" applyFont="1" applyBorder="1" applyAlignment="1">
      <alignment horizontal="center" vertical="center" shrinkToFit="1"/>
    </xf>
    <xf numFmtId="0" fontId="3" fillId="5" borderId="34" xfId="0" applyFont="1" applyFill="1" applyBorder="1" applyAlignment="1">
      <alignment horizontal="left" vertical="top" wrapText="1"/>
    </xf>
    <xf numFmtId="0" fontId="3" fillId="5" borderId="21" xfId="0" applyFont="1" applyFill="1" applyBorder="1" applyAlignment="1">
      <alignment horizontal="left" vertical="top" wrapText="1"/>
    </xf>
    <xf numFmtId="0" fontId="3" fillId="5" borderId="33"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32" xfId="0" applyFont="1" applyFill="1" applyBorder="1" applyAlignment="1">
      <alignment horizontal="left" vertical="top" wrapText="1"/>
    </xf>
    <xf numFmtId="0" fontId="3" fillId="5" borderId="31" xfId="0" applyFont="1" applyFill="1" applyBorder="1" applyAlignment="1">
      <alignment horizontal="left" vertical="top" wrapText="1"/>
    </xf>
    <xf numFmtId="0" fontId="11" fillId="3" borderId="1" xfId="0" applyFont="1" applyFill="1" applyBorder="1" applyAlignment="1">
      <alignment horizontal="left" vertical="top"/>
    </xf>
    <xf numFmtId="0" fontId="11" fillId="3" borderId="5" xfId="0" applyFont="1" applyFill="1" applyBorder="1" applyAlignment="1">
      <alignment horizontal="left" vertical="top"/>
    </xf>
    <xf numFmtId="0" fontId="11" fillId="3" borderId="4" xfId="0" applyFont="1" applyFill="1" applyBorder="1" applyAlignment="1">
      <alignment horizontal="left" vertical="top"/>
    </xf>
    <xf numFmtId="0" fontId="12" fillId="0" borderId="71" xfId="0" applyFont="1" applyBorder="1" applyAlignment="1">
      <alignment horizontal="left" vertical="center" shrinkToFit="1"/>
    </xf>
    <xf numFmtId="49" fontId="3" fillId="2" borderId="39" xfId="0" applyNumberFormat="1" applyFont="1" applyFill="1" applyBorder="1" applyAlignment="1" applyProtection="1">
      <alignment horizontal="left" vertical="center"/>
      <protection locked="0"/>
    </xf>
    <xf numFmtId="49" fontId="3" fillId="2" borderId="8" xfId="0" applyNumberFormat="1" applyFont="1" applyFill="1" applyBorder="1" applyAlignment="1" applyProtection="1">
      <alignment horizontal="center" vertical="center"/>
      <protection locked="0"/>
    </xf>
    <xf numFmtId="49" fontId="12" fillId="0" borderId="13" xfId="0" applyNumberFormat="1" applyFont="1" applyBorder="1" applyAlignment="1">
      <alignment horizontal="left" vertical="center" shrinkToFit="1"/>
    </xf>
    <xf numFmtId="49" fontId="12" fillId="0" borderId="17" xfId="0" applyNumberFormat="1" applyFont="1" applyBorder="1" applyAlignment="1">
      <alignment horizontal="left" vertical="center" shrinkToFit="1"/>
    </xf>
    <xf numFmtId="49" fontId="12" fillId="0" borderId="18" xfId="0" applyNumberFormat="1" applyFont="1" applyBorder="1" applyAlignment="1">
      <alignment horizontal="left" vertical="center" shrinkToFit="1"/>
    </xf>
    <xf numFmtId="0" fontId="14" fillId="2" borderId="23"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3" fillId="0" borderId="148" xfId="0" applyFont="1" applyBorder="1" applyAlignment="1">
      <alignment horizontal="left" vertical="center"/>
    </xf>
    <xf numFmtId="0" fontId="3" fillId="0" borderId="149" xfId="0" applyFont="1" applyBorder="1" applyAlignment="1">
      <alignment horizontal="left" vertical="center"/>
    </xf>
    <xf numFmtId="176" fontId="11" fillId="15" borderId="50" xfId="1" applyNumberFormat="1" applyFont="1" applyFill="1" applyBorder="1" applyAlignment="1" applyProtection="1">
      <alignment horizontal="right" vertical="center"/>
    </xf>
    <xf numFmtId="176" fontId="11" fillId="4" borderId="50" xfId="1" applyNumberFormat="1" applyFont="1" applyFill="1" applyBorder="1" applyAlignment="1" applyProtection="1">
      <alignment horizontal="right" vertical="center"/>
    </xf>
    <xf numFmtId="176" fontId="11" fillId="0" borderId="50" xfId="0" applyNumberFormat="1" applyFont="1" applyBorder="1" applyAlignment="1">
      <alignment horizontal="right" vertical="center"/>
    </xf>
    <xf numFmtId="176" fontId="15" fillId="15" borderId="28" xfId="1" applyNumberFormat="1" applyFont="1" applyFill="1" applyBorder="1" applyAlignment="1" applyProtection="1">
      <alignment horizontal="center" vertical="center"/>
    </xf>
    <xf numFmtId="176" fontId="15" fillId="4" borderId="22" xfId="1" applyNumberFormat="1" applyFont="1" applyFill="1" applyBorder="1" applyAlignment="1" applyProtection="1">
      <alignment horizontal="center" vertical="center"/>
    </xf>
    <xf numFmtId="176" fontId="15" fillId="4" borderId="29" xfId="1" applyNumberFormat="1" applyFont="1" applyFill="1" applyBorder="1" applyAlignment="1" applyProtection="1">
      <alignment horizontal="center" vertical="center"/>
    </xf>
    <xf numFmtId="0" fontId="3" fillId="0" borderId="28" xfId="0" applyFont="1" applyBorder="1" applyAlignment="1">
      <alignment horizontal="right" vertical="center"/>
    </xf>
    <xf numFmtId="0" fontId="3" fillId="0" borderId="22" xfId="0" applyFont="1" applyBorder="1" applyAlignment="1">
      <alignment horizontal="right" vertical="center"/>
    </xf>
    <xf numFmtId="0" fontId="3" fillId="0" borderId="29" xfId="0" applyFont="1" applyBorder="1" applyAlignment="1">
      <alignment horizontal="right" vertical="center"/>
    </xf>
    <xf numFmtId="0" fontId="3" fillId="0" borderId="28" xfId="0" applyFont="1" applyBorder="1" applyAlignment="1">
      <alignment horizontal="left" vertical="center"/>
    </xf>
    <xf numFmtId="0" fontId="22" fillId="8" borderId="396" xfId="0" applyFont="1" applyFill="1" applyBorder="1" applyAlignment="1">
      <alignment horizontal="center" vertical="center"/>
    </xf>
    <xf numFmtId="0" fontId="22" fillId="8" borderId="397" xfId="0" applyFont="1" applyFill="1" applyBorder="1" applyAlignment="1">
      <alignment horizontal="center" vertical="center"/>
    </xf>
    <xf numFmtId="0" fontId="22" fillId="8" borderId="0" xfId="0" applyFont="1" applyFill="1" applyAlignment="1">
      <alignment horizontal="center" vertical="center"/>
    </xf>
    <xf numFmtId="177" fontId="33" fillId="0" borderId="420" xfId="0" applyNumberFormat="1" applyFont="1" applyBorder="1" applyAlignment="1">
      <alignment horizontal="center" vertical="center" shrinkToFit="1"/>
    </xf>
    <xf numFmtId="177" fontId="33" fillId="0" borderId="421" xfId="0" applyNumberFormat="1" applyFont="1" applyBorder="1" applyAlignment="1">
      <alignment horizontal="center" vertical="center" shrinkToFit="1"/>
    </xf>
    <xf numFmtId="177" fontId="33" fillId="0" borderId="395" xfId="0" applyNumberFormat="1" applyFont="1" applyBorder="1" applyAlignment="1">
      <alignment horizontal="center" vertical="center" shrinkToFit="1"/>
    </xf>
    <xf numFmtId="0" fontId="33" fillId="0" borderId="97" xfId="0" applyFont="1" applyBorder="1" applyAlignment="1">
      <alignment horizontal="left" vertical="center" shrinkToFit="1"/>
    </xf>
    <xf numFmtId="176" fontId="34" fillId="0" borderId="97" xfId="1" applyNumberFormat="1" applyFont="1" applyFill="1" applyBorder="1" applyAlignment="1" applyProtection="1">
      <alignment horizontal="center" vertical="center" shrinkToFit="1"/>
    </xf>
    <xf numFmtId="0" fontId="33" fillId="0" borderId="420" xfId="0" applyFont="1" applyBorder="1" applyAlignment="1">
      <alignment horizontal="center" vertical="center"/>
    </xf>
    <xf numFmtId="0" fontId="33" fillId="0" borderId="395" xfId="0" applyFont="1" applyBorder="1" applyAlignment="1">
      <alignment horizontal="center" vertical="center"/>
    </xf>
    <xf numFmtId="0" fontId="33" fillId="0" borderId="420" xfId="0" applyFont="1" applyBorder="1" applyAlignment="1">
      <alignment horizontal="left" vertical="center"/>
    </xf>
    <xf numFmtId="0" fontId="33" fillId="0" borderId="421" xfId="0" applyFont="1" applyBorder="1" applyAlignment="1">
      <alignment horizontal="left" vertical="center"/>
    </xf>
    <xf numFmtId="0" fontId="33" fillId="0" borderId="395" xfId="0" applyFont="1" applyBorder="1" applyAlignment="1">
      <alignment horizontal="left" vertical="center"/>
    </xf>
    <xf numFmtId="0" fontId="33" fillId="0" borderId="422" xfId="0" applyFont="1" applyBorder="1" applyAlignment="1">
      <alignment horizontal="left" vertical="center" shrinkToFit="1"/>
    </xf>
    <xf numFmtId="0" fontId="33" fillId="0" borderId="423" xfId="0" applyFont="1" applyBorder="1" applyAlignment="1">
      <alignment horizontal="left" vertical="center" shrinkToFit="1"/>
    </xf>
    <xf numFmtId="0" fontId="33" fillId="0" borderId="424" xfId="0" applyFont="1" applyBorder="1" applyAlignment="1">
      <alignment horizontal="left" vertical="center" shrinkToFit="1"/>
    </xf>
    <xf numFmtId="176" fontId="78" fillId="0" borderId="422" xfId="1" applyNumberFormat="1" applyFont="1" applyFill="1" applyBorder="1" applyAlignment="1">
      <alignment horizontal="right" vertical="center"/>
    </xf>
    <xf numFmtId="176" fontId="78" fillId="0" borderId="423" xfId="1" applyNumberFormat="1" applyFont="1" applyFill="1" applyBorder="1" applyAlignment="1">
      <alignment horizontal="right" vertical="center"/>
    </xf>
    <xf numFmtId="176" fontId="78" fillId="0" borderId="424" xfId="1" applyNumberFormat="1" applyFont="1" applyFill="1" applyBorder="1" applyAlignment="1">
      <alignment horizontal="right" vertical="center"/>
    </xf>
    <xf numFmtId="176" fontId="33" fillId="0" borderId="0" xfId="1" applyNumberFormat="1" applyFont="1" applyFill="1" applyBorder="1" applyAlignment="1" applyProtection="1">
      <alignment horizontal="left" vertical="center" shrinkToFit="1"/>
    </xf>
    <xf numFmtId="176" fontId="34" fillId="0" borderId="54" xfId="1" applyNumberFormat="1" applyFont="1" applyFill="1" applyBorder="1" applyAlignment="1" applyProtection="1">
      <alignment vertical="center" shrinkToFit="1"/>
    </xf>
    <xf numFmtId="176" fontId="34" fillId="0" borderId="51" xfId="1" applyNumberFormat="1" applyFont="1" applyFill="1" applyBorder="1" applyAlignment="1" applyProtection="1">
      <alignment vertical="center" shrinkToFit="1"/>
    </xf>
    <xf numFmtId="176" fontId="34" fillId="0" borderId="157" xfId="1" applyNumberFormat="1" applyFont="1" applyFill="1" applyBorder="1" applyAlignment="1" applyProtection="1">
      <alignment vertical="center" shrinkToFit="1"/>
    </xf>
    <xf numFmtId="176" fontId="34" fillId="0" borderId="420" xfId="1" applyNumberFormat="1" applyFont="1" applyFill="1" applyBorder="1" applyAlignment="1" applyProtection="1">
      <alignment horizontal="right" vertical="center" shrinkToFit="1"/>
    </xf>
    <xf numFmtId="176" fontId="34" fillId="0" borderId="421" xfId="1" applyNumberFormat="1" applyFont="1" applyFill="1" applyBorder="1" applyAlignment="1" applyProtection="1">
      <alignment horizontal="right" vertical="center" shrinkToFit="1"/>
    </xf>
    <xf numFmtId="176" fontId="34" fillId="0" borderId="395" xfId="1" applyNumberFormat="1" applyFont="1" applyFill="1" applyBorder="1" applyAlignment="1" applyProtection="1">
      <alignment horizontal="right" vertical="center" shrinkToFit="1"/>
    </xf>
    <xf numFmtId="0" fontId="79" fillId="0" borderId="420" xfId="1" applyNumberFormat="1" applyFont="1" applyFill="1" applyBorder="1" applyAlignment="1" applyProtection="1">
      <alignment horizontal="left" vertical="center" shrinkToFit="1"/>
    </xf>
    <xf numFmtId="0" fontId="79" fillId="0" borderId="421" xfId="1" applyNumberFormat="1" applyFont="1" applyFill="1" applyBorder="1" applyAlignment="1" applyProtection="1">
      <alignment horizontal="left" vertical="center" shrinkToFit="1"/>
    </xf>
    <xf numFmtId="0" fontId="79" fillId="0" borderId="395" xfId="1" applyNumberFormat="1" applyFont="1" applyFill="1" applyBorder="1" applyAlignment="1" applyProtection="1">
      <alignment horizontal="left" vertical="center" shrinkToFit="1"/>
    </xf>
    <xf numFmtId="0" fontId="33" fillId="0" borderId="420" xfId="1" applyNumberFormat="1" applyFont="1" applyFill="1" applyBorder="1" applyAlignment="1" applyProtection="1">
      <alignment horizontal="left" vertical="center" shrinkToFit="1"/>
    </xf>
    <xf numFmtId="0" fontId="33" fillId="0" borderId="421" xfId="1" applyNumberFormat="1" applyFont="1" applyFill="1" applyBorder="1" applyAlignment="1" applyProtection="1">
      <alignment horizontal="left" vertical="center" shrinkToFit="1"/>
    </xf>
    <xf numFmtId="0" fontId="33" fillId="0" borderId="395" xfId="1" applyNumberFormat="1" applyFont="1" applyFill="1" applyBorder="1" applyAlignment="1" applyProtection="1">
      <alignment horizontal="left" vertical="center" shrinkToFit="1"/>
    </xf>
    <xf numFmtId="176" fontId="34" fillId="0" borderId="148" xfId="1" applyNumberFormat="1" applyFont="1" applyFill="1" applyBorder="1" applyAlignment="1" applyProtection="1">
      <alignment vertical="center" shrinkToFit="1"/>
    </xf>
    <xf numFmtId="176" fontId="34" fillId="0" borderId="149" xfId="1" applyNumberFormat="1" applyFont="1" applyFill="1" applyBorder="1" applyAlignment="1" applyProtection="1">
      <alignment vertical="center" shrinkToFit="1"/>
    </xf>
    <xf numFmtId="176" fontId="34" fillId="0" borderId="150" xfId="1" applyNumberFormat="1" applyFont="1" applyFill="1" applyBorder="1" applyAlignment="1" applyProtection="1">
      <alignment vertical="center" shrinkToFit="1"/>
    </xf>
    <xf numFmtId="0" fontId="5" fillId="0" borderId="148"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195" xfId="0" applyFont="1" applyBorder="1">
      <alignment vertical="center"/>
    </xf>
    <xf numFmtId="0" fontId="5" fillId="0" borderId="122" xfId="0" applyFont="1" applyBorder="1">
      <alignment vertical="center"/>
    </xf>
    <xf numFmtId="0" fontId="5" fillId="0" borderId="126" xfId="0" applyFont="1" applyBorder="1">
      <alignment vertical="center"/>
    </xf>
    <xf numFmtId="0" fontId="5" fillId="0" borderId="121" xfId="0" applyFont="1" applyBorder="1">
      <alignment vertical="center"/>
    </xf>
    <xf numFmtId="38" fontId="15" fillId="0" borderId="361" xfId="1" applyFont="1" applyFill="1" applyBorder="1" applyAlignment="1" applyProtection="1">
      <alignment vertical="center"/>
    </xf>
    <xf numFmtId="38" fontId="15" fillId="0" borderId="126" xfId="1" applyFont="1" applyFill="1" applyBorder="1" applyAlignment="1" applyProtection="1">
      <alignment vertical="center"/>
    </xf>
    <xf numFmtId="0" fontId="5" fillId="0" borderId="0" xfId="0" applyFont="1" applyAlignment="1">
      <alignment horizontal="center" vertical="center"/>
    </xf>
    <xf numFmtId="38" fontId="5" fillId="0" borderId="0" xfId="1" applyFont="1" applyBorder="1" applyAlignment="1" applyProtection="1">
      <alignment horizontal="center" vertical="center"/>
    </xf>
    <xf numFmtId="38" fontId="15" fillId="0" borderId="126" xfId="1" applyFont="1" applyFill="1" applyBorder="1" applyAlignment="1" applyProtection="1">
      <alignment horizontal="right" vertical="center"/>
    </xf>
    <xf numFmtId="0" fontId="28" fillId="10" borderId="0" xfId="0" applyFont="1" applyFill="1" applyAlignment="1">
      <alignment horizontal="left" vertical="center"/>
    </xf>
    <xf numFmtId="0" fontId="5" fillId="0" borderId="24"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8" xfId="0" applyFont="1" applyBorder="1" applyAlignment="1">
      <alignment horizontal="center" vertical="center"/>
    </xf>
    <xf numFmtId="0" fontId="5" fillId="0" borderId="86" xfId="0" applyFont="1" applyBorder="1" applyAlignment="1">
      <alignment horizontal="center" vertical="center"/>
    </xf>
    <xf numFmtId="0" fontId="5" fillId="0" borderId="168" xfId="0" applyFont="1" applyBorder="1" applyAlignment="1">
      <alignment horizontal="center" vertical="center"/>
    </xf>
    <xf numFmtId="0" fontId="5" fillId="0" borderId="86"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142" xfId="0" applyFont="1" applyBorder="1" applyAlignment="1">
      <alignment horizontal="center" vertical="center" shrinkToFit="1"/>
    </xf>
    <xf numFmtId="0" fontId="33" fillId="0" borderId="142" xfId="0" applyFont="1" applyBorder="1" applyAlignment="1">
      <alignment horizontal="center" vertical="center" shrinkToFit="1"/>
    </xf>
    <xf numFmtId="0" fontId="33" fillId="0" borderId="86" xfId="0" applyFont="1" applyBorder="1" applyAlignment="1">
      <alignment horizontal="center" vertical="center" shrinkToFit="1"/>
    </xf>
    <xf numFmtId="0" fontId="33" fillId="0" borderId="167" xfId="0" applyFont="1" applyBorder="1" applyAlignment="1">
      <alignment horizontal="center" vertical="center" shrinkToFit="1"/>
    </xf>
    <xf numFmtId="0" fontId="5" fillId="0" borderId="168" xfId="0" applyFont="1" applyBorder="1" applyAlignment="1">
      <alignment horizontal="center" vertical="center" shrinkToFit="1"/>
    </xf>
    <xf numFmtId="0" fontId="5" fillId="0" borderId="154" xfId="0" applyFont="1" applyBorder="1" applyAlignment="1">
      <alignment horizontal="center" vertical="center"/>
    </xf>
    <xf numFmtId="38" fontId="16" fillId="0" borderId="154" xfId="1" applyFont="1" applyFill="1" applyBorder="1" applyAlignment="1" applyProtection="1">
      <alignment horizontal="right" vertical="center"/>
    </xf>
    <xf numFmtId="38" fontId="16" fillId="0" borderId="155" xfId="1" applyFont="1" applyFill="1" applyBorder="1" applyAlignment="1" applyProtection="1">
      <alignment horizontal="right" vertical="center"/>
    </xf>
    <xf numFmtId="0" fontId="5" fillId="0" borderId="0" xfId="0" applyFont="1" applyAlignment="1">
      <alignment horizontal="right" vertical="center" shrinkToFit="1"/>
    </xf>
    <xf numFmtId="0" fontId="31" fillId="0" borderId="348" xfId="0" applyFont="1" applyBorder="1" applyAlignment="1">
      <alignment horizontal="left" vertical="center" shrinkToFit="1"/>
    </xf>
    <xf numFmtId="0" fontId="31" fillId="0" borderId="349" xfId="0" applyFont="1" applyBorder="1" applyAlignment="1">
      <alignment horizontal="left" vertical="center" shrinkToFit="1"/>
    </xf>
    <xf numFmtId="0" fontId="31" fillId="0" borderId="177" xfId="0" applyFont="1" applyBorder="1" applyAlignment="1">
      <alignment horizontal="left" vertical="center" shrinkToFit="1"/>
    </xf>
    <xf numFmtId="0" fontId="17" fillId="0" borderId="63" xfId="0" applyFont="1" applyBorder="1" applyAlignment="1">
      <alignment horizontal="left" vertical="center" shrinkToFit="1"/>
    </xf>
    <xf numFmtId="0" fontId="31" fillId="0" borderId="187" xfId="0" applyFont="1" applyBorder="1" applyAlignment="1">
      <alignment horizontal="right" vertical="center" shrinkToFit="1"/>
    </xf>
    <xf numFmtId="0" fontId="17" fillId="0" borderId="165" xfId="0" applyFont="1" applyBorder="1" applyAlignment="1">
      <alignment horizontal="right" vertical="center" shrinkToFit="1"/>
    </xf>
    <xf numFmtId="0" fontId="5" fillId="0" borderId="187" xfId="0" applyFont="1" applyBorder="1" applyAlignment="1">
      <alignment horizontal="center" vertical="center" shrinkToFit="1"/>
    </xf>
    <xf numFmtId="0" fontId="5" fillId="0" borderId="165" xfId="0" applyFont="1" applyBorder="1" applyAlignment="1">
      <alignment horizontal="center" vertical="center" shrinkToFit="1"/>
    </xf>
    <xf numFmtId="0" fontId="5" fillId="0" borderId="166" xfId="0" applyFont="1" applyBorder="1" applyAlignment="1">
      <alignment horizontal="center" vertical="center" shrinkToFit="1"/>
    </xf>
    <xf numFmtId="0" fontId="6" fillId="0" borderId="348" xfId="0" applyFont="1" applyBorder="1" applyAlignment="1">
      <alignment horizontal="left" vertical="center" shrinkToFit="1"/>
    </xf>
    <xf numFmtId="0" fontId="6" fillId="0" borderId="349" xfId="0" applyFont="1" applyBorder="1" applyAlignment="1">
      <alignment horizontal="left" vertical="center" shrinkToFit="1"/>
    </xf>
    <xf numFmtId="0" fontId="6" fillId="0" borderId="350" xfId="0" applyFont="1" applyBorder="1" applyAlignment="1">
      <alignment horizontal="left" vertical="center" shrinkToFit="1"/>
    </xf>
    <xf numFmtId="0" fontId="6" fillId="0" borderId="177" xfId="0" applyFont="1" applyBorder="1" applyAlignment="1">
      <alignment horizontal="left" vertical="center" shrinkToFit="1"/>
    </xf>
    <xf numFmtId="0" fontId="46" fillId="0" borderId="63" xfId="0" applyFont="1" applyBorder="1" applyAlignment="1">
      <alignment horizontal="left" vertical="center" shrinkToFit="1"/>
    </xf>
    <xf numFmtId="0" fontId="46" fillId="0" borderId="178" xfId="0" applyFont="1" applyBorder="1" applyAlignment="1">
      <alignment horizontal="left" vertical="center" shrinkToFit="1"/>
    </xf>
    <xf numFmtId="0" fontId="6" fillId="0" borderId="187" xfId="0" applyFont="1" applyBorder="1" applyAlignment="1">
      <alignment horizontal="left" vertical="center" shrinkToFit="1"/>
    </xf>
    <xf numFmtId="0" fontId="46" fillId="0" borderId="165" xfId="0" applyFont="1" applyBorder="1" applyAlignment="1">
      <alignment horizontal="left" vertical="center" shrinkToFit="1"/>
    </xf>
    <xf numFmtId="0" fontId="46" fillId="0" borderId="166" xfId="0" applyFont="1" applyBorder="1" applyAlignment="1">
      <alignment horizontal="left" vertical="center" shrinkToFit="1"/>
    </xf>
    <xf numFmtId="182" fontId="5" fillId="0" borderId="348" xfId="0" applyNumberFormat="1" applyFont="1" applyBorder="1" applyAlignment="1">
      <alignment horizontal="center" vertical="center"/>
    </xf>
    <xf numFmtId="182" fontId="5" fillId="0" borderId="349" xfId="0" applyNumberFormat="1" applyFont="1" applyBorder="1" applyAlignment="1">
      <alignment horizontal="center" vertical="center"/>
    </xf>
    <xf numFmtId="182" fontId="5" fillId="0" borderId="350" xfId="0" applyNumberFormat="1" applyFont="1" applyBorder="1" applyAlignment="1">
      <alignment horizontal="center" vertical="center"/>
    </xf>
    <xf numFmtId="0" fontId="5" fillId="9" borderId="0" xfId="0" applyFont="1" applyFill="1" applyAlignment="1">
      <alignment horizontal="center" vertical="center"/>
    </xf>
    <xf numFmtId="0" fontId="5" fillId="9" borderId="0" xfId="0" applyFont="1" applyFill="1" applyAlignment="1">
      <alignment horizontal="right" vertical="center"/>
    </xf>
    <xf numFmtId="0" fontId="5" fillId="9" borderId="0" xfId="0" quotePrefix="1" applyFont="1" applyFill="1" applyAlignment="1">
      <alignment horizontal="center" vertical="center" shrinkToFit="1"/>
    </xf>
    <xf numFmtId="0" fontId="5" fillId="0" borderId="196" xfId="0" applyFont="1" applyBorder="1">
      <alignment vertical="center"/>
    </xf>
    <xf numFmtId="0" fontId="5" fillId="0" borderId="132" xfId="0" applyFont="1" applyBorder="1">
      <alignment vertical="center"/>
    </xf>
    <xf numFmtId="0" fontId="5" fillId="0" borderId="133" xfId="0" applyFont="1" applyBorder="1">
      <alignment vertical="center"/>
    </xf>
    <xf numFmtId="0" fontId="5" fillId="0" borderId="134" xfId="0" applyFont="1" applyBorder="1">
      <alignment vertical="center"/>
    </xf>
    <xf numFmtId="38" fontId="15" fillId="0" borderId="362" xfId="1" applyFont="1" applyFill="1" applyBorder="1" applyAlignment="1" applyProtection="1">
      <alignment vertical="center"/>
    </xf>
    <xf numFmtId="38" fontId="15" fillId="0" borderId="363" xfId="1" applyFont="1" applyFill="1" applyBorder="1" applyAlignment="1" applyProtection="1">
      <alignment vertical="center"/>
    </xf>
    <xf numFmtId="49" fontId="5" fillId="0" borderId="156" xfId="0" applyNumberFormat="1" applyFont="1" applyBorder="1" applyAlignment="1">
      <alignment horizontal="center" vertical="center"/>
    </xf>
    <xf numFmtId="38" fontId="15" fillId="0" borderId="156" xfId="1" applyFont="1" applyFill="1" applyBorder="1" applyAlignment="1" applyProtection="1">
      <alignment vertical="center"/>
    </xf>
    <xf numFmtId="38" fontId="15" fillId="0" borderId="127" xfId="1" applyFont="1" applyFill="1" applyBorder="1" applyAlignment="1" applyProtection="1">
      <alignment horizontal="right" vertical="center"/>
    </xf>
    <xf numFmtId="0" fontId="5" fillId="0" borderId="200" xfId="0" applyFont="1" applyBorder="1" applyAlignment="1">
      <alignment horizontal="left" vertical="center"/>
    </xf>
    <xf numFmtId="0" fontId="5" fillId="0" borderId="189" xfId="0" applyFont="1" applyBorder="1" applyAlignment="1">
      <alignment horizontal="left" vertical="center"/>
    </xf>
    <xf numFmtId="0" fontId="5" fillId="0" borderId="145" xfId="0" applyFont="1" applyBorder="1" applyAlignment="1">
      <alignment horizontal="left" vertical="center"/>
    </xf>
    <xf numFmtId="0" fontId="5" fillId="0" borderId="153" xfId="0" applyFont="1" applyBorder="1" applyAlignment="1">
      <alignment horizontal="left"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4" xfId="0"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112" xfId="0" applyFont="1" applyBorder="1">
      <alignment vertical="center"/>
    </xf>
    <xf numFmtId="38" fontId="15" fillId="0" borderId="359" xfId="1" applyFont="1" applyFill="1" applyBorder="1" applyAlignment="1" applyProtection="1">
      <alignment vertical="center"/>
    </xf>
    <xf numFmtId="38" fontId="15" fillId="0" borderId="360" xfId="1" applyFont="1" applyFill="1" applyBorder="1" applyAlignment="1" applyProtection="1">
      <alignment vertical="center"/>
    </xf>
    <xf numFmtId="38" fontId="15" fillId="0" borderId="189" xfId="1" applyFont="1" applyFill="1" applyBorder="1" applyAlignment="1" applyProtection="1">
      <alignment vertical="center"/>
    </xf>
    <xf numFmtId="38" fontId="15" fillId="0" borderId="145" xfId="1" applyFont="1" applyFill="1" applyBorder="1" applyAlignment="1" applyProtection="1">
      <alignment vertical="center"/>
    </xf>
    <xf numFmtId="38" fontId="15" fillId="0" borderId="145" xfId="1" applyFont="1" applyFill="1" applyBorder="1" applyAlignment="1" applyProtection="1">
      <alignment horizontal="right" vertical="center"/>
    </xf>
    <xf numFmtId="38" fontId="15" fillId="0" borderId="153" xfId="1" applyFont="1" applyFill="1" applyBorder="1" applyAlignment="1" applyProtection="1">
      <alignment horizontal="right" vertical="center"/>
    </xf>
    <xf numFmtId="0" fontId="5" fillId="0" borderId="201" xfId="0" applyFont="1" applyBorder="1" applyAlignment="1">
      <alignment horizontal="center" vertical="center"/>
    </xf>
    <xf numFmtId="0" fontId="5" fillId="0" borderId="190" xfId="0" applyFont="1" applyBorder="1" applyAlignment="1">
      <alignment horizontal="center" vertical="center"/>
    </xf>
    <xf numFmtId="0" fontId="5" fillId="0" borderId="155" xfId="0" applyFont="1" applyBorder="1" applyAlignment="1">
      <alignment horizontal="center" vertical="center"/>
    </xf>
    <xf numFmtId="38" fontId="15" fillId="0" borderId="190" xfId="1" applyFont="1" applyFill="1" applyBorder="1" applyAlignment="1" applyProtection="1">
      <alignment vertical="center"/>
    </xf>
    <xf numFmtId="38" fontId="15" fillId="0" borderId="154" xfId="1" applyFont="1" applyFill="1" applyBorder="1" applyAlignment="1" applyProtection="1">
      <alignment vertical="center"/>
    </xf>
    <xf numFmtId="38" fontId="15" fillId="0" borderId="154" xfId="1" applyFont="1" applyFill="1" applyBorder="1" applyAlignment="1" applyProtection="1">
      <alignment horizontal="right" vertical="center"/>
    </xf>
    <xf numFmtId="0" fontId="6" fillId="0" borderId="24" xfId="0" applyFont="1" applyBorder="1" applyAlignment="1">
      <alignment horizontal="left" vertical="top" wrapText="1"/>
    </xf>
    <xf numFmtId="0" fontId="6" fillId="0" borderId="0" xfId="0" applyFont="1" applyAlignment="1">
      <alignment horizontal="left" vertical="top" wrapText="1"/>
    </xf>
    <xf numFmtId="0" fontId="5" fillId="0" borderId="15" xfId="0" applyFont="1" applyBorder="1" applyAlignment="1">
      <alignment horizontal="left" vertical="center"/>
    </xf>
    <xf numFmtId="0" fontId="5" fillId="0" borderId="25" xfId="0" applyFont="1" applyBorder="1">
      <alignment vertical="center"/>
    </xf>
    <xf numFmtId="0" fontId="5" fillId="0" borderId="26" xfId="0" applyFont="1" applyBorder="1" applyAlignment="1">
      <alignment horizontal="center" vertical="center"/>
    </xf>
    <xf numFmtId="38" fontId="15" fillId="0" borderId="156" xfId="0" applyNumberFormat="1" applyFont="1" applyBorder="1" applyAlignment="1">
      <alignment horizontal="center" vertical="center"/>
    </xf>
    <xf numFmtId="0" fontId="15" fillId="0" borderId="156" xfId="0" applyFont="1" applyBorder="1" applyAlignment="1">
      <alignment horizontal="center" vertical="center"/>
    </xf>
    <xf numFmtId="38" fontId="15" fillId="0" borderId="54" xfId="1" applyFont="1" applyFill="1" applyBorder="1" applyAlignment="1" applyProtection="1">
      <alignment vertical="center"/>
    </xf>
    <xf numFmtId="38" fontId="15" fillId="0" borderId="51" xfId="1" applyFont="1" applyFill="1" applyBorder="1" applyAlignment="1" applyProtection="1">
      <alignment vertical="center"/>
    </xf>
    <xf numFmtId="38" fontId="15" fillId="0" borderId="157" xfId="1" applyFont="1" applyFill="1" applyBorder="1" applyAlignment="1" applyProtection="1">
      <alignment vertical="center"/>
    </xf>
    <xf numFmtId="38" fontId="15" fillId="0" borderId="158" xfId="1" applyFont="1" applyFill="1" applyBorder="1" applyAlignment="1" applyProtection="1">
      <alignment vertical="center"/>
    </xf>
    <xf numFmtId="38" fontId="15" fillId="0" borderId="144" xfId="1" applyFont="1" applyFill="1" applyBorder="1" applyAlignment="1" applyProtection="1">
      <alignment vertical="center"/>
    </xf>
    <xf numFmtId="38" fontId="15" fillId="0" borderId="159" xfId="1" applyFont="1" applyFill="1" applyBorder="1" applyAlignment="1" applyProtection="1">
      <alignment vertical="center"/>
    </xf>
    <xf numFmtId="38" fontId="15" fillId="0" borderId="0" xfId="0" applyNumberFormat="1" applyFont="1" applyAlignment="1">
      <alignment horizontal="center" vertical="center"/>
    </xf>
    <xf numFmtId="0" fontId="1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182" fontId="5" fillId="0" borderId="177" xfId="0" applyNumberFormat="1" applyFont="1" applyBorder="1" applyAlignment="1">
      <alignment horizontal="center" vertical="center"/>
    </xf>
    <xf numFmtId="182" fontId="5" fillId="0" borderId="63" xfId="0" applyNumberFormat="1" applyFont="1" applyBorder="1" applyAlignment="1">
      <alignment horizontal="center" vertical="center"/>
    </xf>
    <xf numFmtId="182" fontId="5" fillId="0" borderId="178" xfId="0" applyNumberFormat="1" applyFont="1" applyBorder="1" applyAlignment="1">
      <alignment horizontal="center" vertical="center"/>
    </xf>
    <xf numFmtId="0" fontId="36" fillId="0" borderId="0" xfId="0" applyFont="1" applyAlignment="1">
      <alignment horizontal="left" vertical="center"/>
    </xf>
    <xf numFmtId="0" fontId="33" fillId="0" borderId="126" xfId="0" applyFont="1" applyBorder="1" applyAlignment="1">
      <alignment horizontal="center" vertical="center" wrapText="1"/>
    </xf>
    <xf numFmtId="38" fontId="16" fillId="0" borderId="126" xfId="1" applyFont="1" applyFill="1" applyBorder="1" applyAlignment="1" applyProtection="1">
      <alignment horizontal="right" vertical="center" shrinkToFit="1"/>
    </xf>
    <xf numFmtId="0" fontId="37" fillId="3" borderId="0" xfId="0" applyFont="1" applyFill="1" applyAlignment="1">
      <alignment horizontal="left" vertical="center"/>
    </xf>
    <xf numFmtId="0" fontId="33" fillId="0" borderId="0" xfId="0" applyFont="1" applyAlignment="1">
      <alignment horizontal="left" vertical="center"/>
    </xf>
    <xf numFmtId="0" fontId="5" fillId="0" borderId="0" xfId="0" applyFont="1" applyAlignment="1">
      <alignment horizontal="left" vertical="top" wrapText="1"/>
    </xf>
    <xf numFmtId="49" fontId="33" fillId="0" borderId="0" xfId="0" applyNumberFormat="1" applyFont="1" applyAlignment="1">
      <alignment horizontal="right" vertical="center" wrapText="1"/>
    </xf>
    <xf numFmtId="190" fontId="16" fillId="0" borderId="367" xfId="0" applyNumberFormat="1" applyFont="1" applyBorder="1" applyAlignment="1">
      <alignment horizontal="center" vertical="center"/>
    </xf>
    <xf numFmtId="190" fontId="16" fillId="0" borderId="123" xfId="0" applyNumberFormat="1" applyFont="1" applyBorder="1" applyAlignment="1">
      <alignment horizontal="center" vertical="center"/>
    </xf>
    <xf numFmtId="190" fontId="16" fillId="0" borderId="122" xfId="0" applyNumberFormat="1" applyFont="1" applyBorder="1" applyAlignment="1">
      <alignment horizontal="center" vertical="center"/>
    </xf>
    <xf numFmtId="0" fontId="33" fillId="0" borderId="420" xfId="0" applyFont="1" applyBorder="1" applyAlignment="1">
      <alignment horizontal="center" vertical="center" shrinkToFit="1"/>
    </xf>
    <xf numFmtId="0" fontId="33" fillId="0" borderId="421" xfId="0" applyFont="1" applyBorder="1" applyAlignment="1">
      <alignment horizontal="center" vertical="center" shrinkToFit="1"/>
    </xf>
    <xf numFmtId="0" fontId="33" fillId="0" borderId="395" xfId="0" applyFont="1" applyBorder="1" applyAlignment="1">
      <alignment horizontal="center" vertical="center" shrinkToFit="1"/>
    </xf>
    <xf numFmtId="0" fontId="33" fillId="0" borderId="284" xfId="0" applyFont="1" applyBorder="1" applyAlignment="1">
      <alignment horizontal="left" vertical="center"/>
    </xf>
    <xf numFmtId="38" fontId="33" fillId="0" borderId="284" xfId="1" applyFont="1" applyFill="1" applyBorder="1" applyAlignment="1">
      <alignment horizontal="center" vertical="center"/>
    </xf>
    <xf numFmtId="0" fontId="33" fillId="0" borderId="422" xfId="0" applyFont="1" applyBorder="1" applyAlignment="1">
      <alignment horizontal="center" vertical="center"/>
    </xf>
    <xf numFmtId="0" fontId="33" fillId="0" borderId="424" xfId="0" applyFont="1" applyBorder="1" applyAlignment="1">
      <alignment horizontal="center" vertical="center"/>
    </xf>
    <xf numFmtId="176" fontId="34" fillId="0" borderId="422" xfId="1" applyNumberFormat="1" applyFont="1" applyFill="1" applyBorder="1" applyAlignment="1">
      <alignment horizontal="right" vertical="center"/>
    </xf>
    <xf numFmtId="176" fontId="34" fillId="0" borderId="423" xfId="1" applyNumberFormat="1" applyFont="1" applyFill="1" applyBorder="1" applyAlignment="1">
      <alignment horizontal="right" vertical="center"/>
    </xf>
    <xf numFmtId="176" fontId="34" fillId="0" borderId="424" xfId="1" applyNumberFormat="1" applyFont="1" applyFill="1" applyBorder="1" applyAlignment="1">
      <alignment horizontal="right" vertical="center"/>
    </xf>
    <xf numFmtId="0" fontId="33" fillId="0" borderId="0" xfId="0" applyFont="1" applyAlignment="1">
      <alignment horizontal="center" vertical="center"/>
    </xf>
    <xf numFmtId="0" fontId="5" fillId="0" borderId="0" xfId="0" applyFont="1" applyAlignment="1">
      <alignment horizontal="left" vertical="center"/>
    </xf>
    <xf numFmtId="176" fontId="34" fillId="0" borderId="11" xfId="1" applyNumberFormat="1" applyFont="1" applyFill="1" applyBorder="1" applyAlignment="1" applyProtection="1">
      <alignment vertical="center" shrinkToFit="1"/>
    </xf>
    <xf numFmtId="176" fontId="34" fillId="0" borderId="15" xfId="1" applyNumberFormat="1" applyFont="1" applyFill="1" applyBorder="1" applyAlignment="1" applyProtection="1">
      <alignment vertical="center" shrinkToFit="1"/>
    </xf>
    <xf numFmtId="176" fontId="34" fillId="0" borderId="12" xfId="1" applyNumberFormat="1" applyFont="1" applyFill="1" applyBorder="1" applyAlignment="1" applyProtection="1">
      <alignment vertical="center" shrinkToFi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247" xfId="0" applyFont="1" applyBorder="1" applyAlignment="1">
      <alignment horizontal="left" vertical="center"/>
    </xf>
    <xf numFmtId="0" fontId="5" fillId="0" borderId="123" xfId="0" applyFont="1" applyBorder="1" applyAlignment="1">
      <alignment horizontal="left" vertical="center"/>
    </xf>
    <xf numFmtId="0" fontId="5" fillId="0" borderId="125" xfId="0" applyFont="1" applyBorder="1" applyAlignment="1">
      <alignment horizontal="left" vertical="center"/>
    </xf>
    <xf numFmtId="0" fontId="5" fillId="0" borderId="124" xfId="0" applyFont="1" applyBorder="1" applyAlignment="1">
      <alignment horizontal="left" vertical="center"/>
    </xf>
    <xf numFmtId="0" fontId="5" fillId="0" borderId="249" xfId="0" applyFont="1" applyBorder="1" applyAlignment="1">
      <alignment horizontal="left" vertical="center"/>
    </xf>
    <xf numFmtId="0" fontId="5" fillId="0" borderId="135" xfId="0" applyFont="1" applyBorder="1" applyAlignment="1">
      <alignment horizontal="left" vertical="center"/>
    </xf>
    <xf numFmtId="0" fontId="5" fillId="0" borderId="131" xfId="0" applyFont="1" applyBorder="1" applyAlignment="1">
      <alignment horizontal="left" vertical="center"/>
    </xf>
    <xf numFmtId="0" fontId="5" fillId="0" borderId="136" xfId="0" applyFont="1" applyBorder="1" applyAlignment="1">
      <alignment horizontal="left" vertical="center"/>
    </xf>
    <xf numFmtId="0" fontId="78" fillId="0" borderId="415" xfId="0" applyFont="1" applyBorder="1" applyAlignment="1">
      <alignment horizontal="center" vertical="center"/>
    </xf>
    <xf numFmtId="0" fontId="78" fillId="0" borderId="416" xfId="0" applyFont="1" applyBorder="1" applyAlignment="1">
      <alignment horizontal="center" vertical="center"/>
    </xf>
    <xf numFmtId="0" fontId="78" fillId="0" borderId="473" xfId="0" applyFont="1" applyBorder="1" applyAlignment="1">
      <alignment horizontal="center" vertical="center"/>
    </xf>
    <xf numFmtId="0" fontId="5" fillId="0" borderId="475" xfId="0" applyFont="1" applyBorder="1" applyAlignment="1">
      <alignment horizontal="left" vertical="center"/>
    </xf>
    <xf numFmtId="0" fontId="5" fillId="0" borderId="460" xfId="0" applyFont="1" applyBorder="1" applyAlignment="1">
      <alignment horizontal="left" vertical="center"/>
    </xf>
    <xf numFmtId="0" fontId="5" fillId="0" borderId="461" xfId="0" applyFont="1" applyBorder="1" applyAlignment="1">
      <alignment horizontal="left" vertical="center"/>
    </xf>
    <xf numFmtId="0" fontId="5" fillId="0" borderId="462" xfId="0" applyFont="1" applyBorder="1" applyAlignment="1">
      <alignment horizontal="left" vertical="center"/>
    </xf>
    <xf numFmtId="0" fontId="5" fillId="0" borderId="416" xfId="0" applyFont="1" applyBorder="1" applyAlignment="1">
      <alignment horizontal="left" vertical="center" shrinkToFit="1"/>
    </xf>
    <xf numFmtId="0" fontId="5" fillId="0" borderId="467"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441" xfId="0" applyFont="1" applyBorder="1" applyAlignment="1">
      <alignment horizontal="left" vertical="center" shrinkToFit="1"/>
    </xf>
    <xf numFmtId="0" fontId="5" fillId="0" borderId="474" xfId="0" applyFont="1" applyBorder="1" applyAlignment="1">
      <alignment horizontal="left" vertical="center" shrinkToFit="1"/>
    </xf>
    <xf numFmtId="0" fontId="5" fillId="0" borderId="463" xfId="0" applyFont="1" applyBorder="1" applyAlignment="1">
      <alignment horizontal="left" vertical="center" shrinkToFit="1"/>
    </xf>
    <xf numFmtId="0" fontId="5" fillId="0" borderId="464" xfId="0" applyFont="1" applyBorder="1" applyAlignment="1">
      <alignment horizontal="left" vertical="center" shrinkToFit="1"/>
    </xf>
    <xf numFmtId="0" fontId="5" fillId="0" borderId="465" xfId="0" applyFont="1" applyBorder="1" applyAlignment="1">
      <alignment horizontal="left" vertical="center" shrinkToFit="1"/>
    </xf>
    <xf numFmtId="0" fontId="5" fillId="0" borderId="470" xfId="0" applyFont="1" applyBorder="1" applyAlignment="1">
      <alignment horizontal="left" vertical="center" shrinkToFit="1"/>
    </xf>
    <xf numFmtId="0" fontId="5" fillId="0" borderId="471" xfId="0" applyFont="1" applyBorder="1" applyAlignment="1">
      <alignment horizontal="left" vertical="center" shrinkToFit="1"/>
    </xf>
    <xf numFmtId="0" fontId="5" fillId="0" borderId="472"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243" xfId="0" applyFont="1" applyBorder="1" applyAlignment="1">
      <alignment horizontal="left" vertical="center"/>
    </xf>
    <xf numFmtId="0" fontId="5" fillId="0" borderId="126" xfId="0" applyFont="1" applyBorder="1" applyAlignment="1">
      <alignment horizontal="left" vertical="center"/>
    </xf>
    <xf numFmtId="0" fontId="5" fillId="0" borderId="121" xfId="0" applyFont="1" applyBorder="1" applyAlignment="1">
      <alignment horizontal="left" vertical="center"/>
    </xf>
    <xf numFmtId="0" fontId="5" fillId="0" borderId="195" xfId="0" applyFont="1" applyBorder="1" applyAlignment="1">
      <alignment horizontal="left" vertical="top" wrapText="1"/>
    </xf>
    <xf numFmtId="0" fontId="5" fillId="0" borderId="126" xfId="0" applyFont="1" applyBorder="1" applyAlignment="1">
      <alignment horizontal="left" vertical="top" wrapText="1"/>
    </xf>
    <xf numFmtId="0" fontId="5" fillId="0" borderId="127" xfId="0" applyFont="1" applyBorder="1" applyAlignment="1">
      <alignment horizontal="left" vertical="top" wrapText="1"/>
    </xf>
    <xf numFmtId="0" fontId="30" fillId="0" borderId="26" xfId="0" applyFont="1" applyBorder="1" applyAlignment="1">
      <alignment horizontal="left" vertical="center" wrapText="1"/>
    </xf>
    <xf numFmtId="0" fontId="30" fillId="0" borderId="0" xfId="0" applyFont="1" applyAlignment="1">
      <alignment horizontal="left" vertical="center" wrapText="1"/>
    </xf>
    <xf numFmtId="0" fontId="30" fillId="0" borderId="27" xfId="0" applyFont="1" applyBorder="1" applyAlignment="1">
      <alignment horizontal="left" vertical="center" wrapText="1"/>
    </xf>
    <xf numFmtId="0" fontId="5" fillId="0" borderId="248" xfId="0" applyFont="1" applyBorder="1" applyAlignment="1">
      <alignment horizontal="left" vertical="center"/>
    </xf>
    <xf numFmtId="0" fontId="5" fillId="0" borderId="116" xfId="0" applyFont="1" applyBorder="1" applyAlignment="1">
      <alignment horizontal="left" vertical="center"/>
    </xf>
    <xf numFmtId="0" fontId="5" fillId="0" borderId="125" xfId="0" quotePrefix="1" applyFont="1" applyBorder="1" applyAlignment="1">
      <alignment horizontal="left" vertical="center" wrapText="1"/>
    </xf>
    <xf numFmtId="0" fontId="5" fillId="0" borderId="123" xfId="0" quotePrefix="1" applyFont="1" applyBorder="1" applyAlignment="1">
      <alignment horizontal="left" vertical="center" wrapText="1"/>
    </xf>
    <xf numFmtId="0" fontId="5" fillId="0" borderId="124" xfId="0" quotePrefix="1" applyFont="1" applyBorder="1" applyAlignment="1">
      <alignment horizontal="left" vertical="center" wrapText="1"/>
    </xf>
    <xf numFmtId="0" fontId="6" fillId="0" borderId="121" xfId="0" applyFont="1" applyBorder="1" applyAlignment="1">
      <alignment horizontal="center" vertical="center"/>
    </xf>
    <xf numFmtId="0" fontId="6" fillId="0" borderId="123" xfId="0" applyFont="1" applyBorder="1" applyAlignment="1">
      <alignment horizontal="center" vertical="center"/>
    </xf>
    <xf numFmtId="0" fontId="5" fillId="0" borderId="27" xfId="0" applyFont="1" applyBorder="1" applyAlignment="1">
      <alignment horizontal="center" vertical="center"/>
    </xf>
    <xf numFmtId="0" fontId="5" fillId="0" borderId="246" xfId="0" applyFont="1" applyBorder="1" applyAlignment="1">
      <alignment horizontal="left" vertical="center"/>
    </xf>
    <xf numFmtId="0" fontId="5" fillId="0" borderId="232" xfId="0" applyFont="1" applyBorder="1" applyAlignment="1">
      <alignment horizontal="left" vertical="center"/>
    </xf>
    <xf numFmtId="0" fontId="5" fillId="0" borderId="233" xfId="0" applyFont="1" applyBorder="1" applyAlignment="1">
      <alignment horizontal="left" vertical="center" wrapText="1"/>
    </xf>
    <xf numFmtId="0" fontId="5" fillId="0" borderId="232" xfId="0" applyFont="1" applyBorder="1" applyAlignment="1">
      <alignment horizontal="left" vertical="center" wrapText="1"/>
    </xf>
    <xf numFmtId="0" fontId="5" fillId="0" borderId="234" xfId="0" applyFont="1" applyBorder="1" applyAlignment="1">
      <alignment horizontal="left" vertical="center" wrapText="1"/>
    </xf>
    <xf numFmtId="0" fontId="5" fillId="0" borderId="125" xfId="0" applyFont="1" applyBorder="1" applyAlignment="1">
      <alignment horizontal="left" vertical="center" wrapText="1"/>
    </xf>
    <xf numFmtId="0" fontId="5" fillId="0" borderId="123" xfId="0" applyFont="1" applyBorder="1" applyAlignment="1">
      <alignment horizontal="left" vertical="center" wrapText="1"/>
    </xf>
    <xf numFmtId="0" fontId="5" fillId="0" borderId="124" xfId="0" applyFont="1" applyBorder="1" applyAlignment="1">
      <alignment horizontal="left" vertical="center" wrapText="1"/>
    </xf>
    <xf numFmtId="0" fontId="0" fillId="0" borderId="0" xfId="0" applyAlignment="1">
      <alignment horizontal="left" vertical="top" wrapText="1"/>
    </xf>
    <xf numFmtId="0" fontId="5" fillId="0" borderId="175" xfId="0" applyFont="1" applyBorder="1" applyAlignment="1">
      <alignment horizontal="left" vertical="center"/>
    </xf>
    <xf numFmtId="0" fontId="5" fillId="0" borderId="193" xfId="0" applyFont="1" applyBorder="1" applyAlignment="1">
      <alignment horizontal="left" vertical="center"/>
    </xf>
    <xf numFmtId="0" fontId="5" fillId="0" borderId="176" xfId="0" applyFont="1" applyBorder="1" applyAlignment="1">
      <alignment horizontal="left" vertical="center"/>
    </xf>
    <xf numFmtId="0" fontId="5" fillId="0" borderId="291" xfId="0" applyFont="1" applyBorder="1" applyAlignment="1">
      <alignment horizontal="left" vertical="center" wrapText="1"/>
    </xf>
    <xf numFmtId="0" fontId="5" fillId="0" borderId="193" xfId="0" applyFont="1" applyBorder="1" applyAlignment="1">
      <alignment horizontal="left" vertical="center" wrapText="1"/>
    </xf>
    <xf numFmtId="0" fontId="5" fillId="0" borderId="292" xfId="0" applyFont="1" applyBorder="1" applyAlignment="1">
      <alignment horizontal="left" vertical="center" wrapText="1"/>
    </xf>
    <xf numFmtId="0" fontId="5" fillId="0" borderId="195" xfId="0" quotePrefix="1" applyFont="1" applyBorder="1" applyAlignment="1">
      <alignment horizontal="left" vertical="center"/>
    </xf>
    <xf numFmtId="0" fontId="5" fillId="0" borderId="447" xfId="0" applyFont="1" applyBorder="1" applyAlignment="1">
      <alignment horizontal="left" vertical="center"/>
    </xf>
    <xf numFmtId="0" fontId="27" fillId="0" borderId="245" xfId="0" applyFont="1" applyBorder="1" applyAlignment="1">
      <alignment horizontal="left" vertical="center"/>
    </xf>
    <xf numFmtId="0" fontId="27" fillId="0" borderId="224" xfId="0" applyFont="1" applyBorder="1" applyAlignment="1">
      <alignment horizontal="left" vertical="center"/>
    </xf>
    <xf numFmtId="0" fontId="27" fillId="0" borderId="217" xfId="0" applyFont="1" applyBorder="1" applyAlignment="1">
      <alignment horizontal="left" vertical="center"/>
    </xf>
    <xf numFmtId="0" fontId="5" fillId="0" borderId="223" xfId="0" applyFont="1" applyBorder="1" applyAlignment="1">
      <alignment horizontal="left" vertical="center"/>
    </xf>
    <xf numFmtId="0" fontId="5" fillId="0" borderId="224" xfId="0" applyFont="1" applyBorder="1" applyAlignment="1">
      <alignment horizontal="left" vertical="center"/>
    </xf>
    <xf numFmtId="0" fontId="5" fillId="0" borderId="456" xfId="0" applyFont="1" applyBorder="1" applyAlignment="1">
      <alignment horizontal="left" vertical="center"/>
    </xf>
    <xf numFmtId="0" fontId="5" fillId="0" borderId="463" xfId="0" applyFont="1" applyBorder="1" applyAlignment="1">
      <alignment horizontal="left" vertical="center"/>
    </xf>
    <xf numFmtId="0" fontId="5" fillId="0" borderId="464" xfId="0" applyFont="1" applyBorder="1" applyAlignment="1">
      <alignment horizontal="left" vertical="center"/>
    </xf>
    <xf numFmtId="0" fontId="6" fillId="0" borderId="462" xfId="0" applyFont="1" applyBorder="1" applyAlignment="1">
      <alignment horizontal="left" vertical="center" wrapText="1"/>
    </xf>
    <xf numFmtId="0" fontId="0" fillId="0" borderId="464" xfId="0" applyBorder="1" applyAlignment="1">
      <alignment horizontal="left" vertical="center" wrapText="1"/>
    </xf>
    <xf numFmtId="0" fontId="0" fillId="0" borderId="465" xfId="0" applyBorder="1" applyAlignment="1">
      <alignment horizontal="left" vertical="center" wrapText="1"/>
    </xf>
    <xf numFmtId="0" fontId="5" fillId="0" borderId="244" xfId="0" applyFont="1" applyBorder="1" applyAlignment="1">
      <alignment horizontal="left" vertical="center"/>
    </xf>
    <xf numFmtId="0" fontId="5" fillId="0" borderId="128" xfId="0" applyFont="1" applyBorder="1" applyAlignment="1">
      <alignment horizontal="left" vertical="center"/>
    </xf>
    <xf numFmtId="0" fontId="5" fillId="0" borderId="117" xfId="0" applyFont="1" applyBorder="1" applyAlignment="1">
      <alignment horizontal="left" vertical="center"/>
    </xf>
    <xf numFmtId="0" fontId="5" fillId="0" borderId="195" xfId="0" quotePrefix="1" applyFont="1" applyBorder="1" applyAlignment="1">
      <alignment horizontal="left" vertical="center" wrapText="1"/>
    </xf>
    <xf numFmtId="0" fontId="5" fillId="0" borderId="126" xfId="0" quotePrefix="1" applyFont="1" applyBorder="1" applyAlignment="1">
      <alignment horizontal="left" vertical="center" wrapText="1"/>
    </xf>
    <xf numFmtId="0" fontId="5" fillId="0" borderId="447" xfId="0" quotePrefix="1" applyFont="1" applyBorder="1" applyAlignment="1">
      <alignment horizontal="left" vertical="center" wrapText="1"/>
    </xf>
    <xf numFmtId="0" fontId="5" fillId="0" borderId="458" xfId="0" quotePrefix="1" applyFont="1" applyBorder="1" applyAlignment="1">
      <alignment horizontal="left" vertical="center" wrapText="1"/>
    </xf>
    <xf numFmtId="0" fontId="30" fillId="0" borderId="125" xfId="0" applyFont="1" applyBorder="1" applyAlignment="1">
      <alignment horizontal="left" vertical="center" wrapText="1"/>
    </xf>
    <xf numFmtId="0" fontId="30" fillId="0" borderId="123" xfId="0" applyFont="1" applyBorder="1" applyAlignment="1">
      <alignment horizontal="left" vertical="center" wrapText="1"/>
    </xf>
    <xf numFmtId="0" fontId="30" fillId="0" borderId="458" xfId="0" applyFont="1" applyBorder="1" applyAlignment="1">
      <alignment horizontal="left" vertical="center" wrapText="1"/>
    </xf>
    <xf numFmtId="0" fontId="5" fillId="0" borderId="245" xfId="0" applyFont="1" applyBorder="1" applyAlignment="1">
      <alignment horizontal="left" vertical="center"/>
    </xf>
    <xf numFmtId="0" fontId="5" fillId="0" borderId="217" xfId="0" applyFont="1" applyBorder="1" applyAlignment="1">
      <alignment horizontal="left" vertical="center"/>
    </xf>
    <xf numFmtId="0" fontId="5" fillId="0" borderId="223" xfId="0" applyFont="1" applyBorder="1" applyAlignment="1">
      <alignment horizontal="left" vertical="top" wrapText="1"/>
    </xf>
    <xf numFmtId="0" fontId="5" fillId="0" borderId="224" xfId="0" applyFont="1" applyBorder="1" applyAlignment="1">
      <alignment horizontal="left" vertical="top" wrapText="1"/>
    </xf>
    <xf numFmtId="0" fontId="5" fillId="0" borderId="456" xfId="0" applyFont="1" applyBorder="1" applyAlignment="1">
      <alignment horizontal="left" vertical="top" wrapText="1"/>
    </xf>
    <xf numFmtId="0" fontId="5" fillId="0" borderId="65" xfId="0" applyFont="1" applyBorder="1">
      <alignment vertical="center"/>
    </xf>
    <xf numFmtId="0" fontId="5" fillId="0" borderId="0" xfId="0" applyFont="1">
      <alignment vertical="center"/>
    </xf>
    <xf numFmtId="0" fontId="5" fillId="0" borderId="429" xfId="0" applyFont="1" applyBorder="1">
      <alignment vertical="center"/>
    </xf>
    <xf numFmtId="0" fontId="5" fillId="0" borderId="236" xfId="0" applyFont="1" applyBorder="1" applyAlignment="1">
      <alignment horizontal="left" vertical="center"/>
    </xf>
    <xf numFmtId="0" fontId="5" fillId="0" borderId="237" xfId="0" applyFont="1" applyBorder="1" applyAlignment="1">
      <alignment horizontal="left" vertical="center"/>
    </xf>
    <xf numFmtId="0" fontId="5" fillId="0" borderId="238" xfId="0" applyFont="1" applyBorder="1" applyAlignment="1">
      <alignment horizontal="left" vertical="center"/>
    </xf>
    <xf numFmtId="0" fontId="5" fillId="0" borderId="241" xfId="0" applyFont="1" applyBorder="1" applyAlignment="1">
      <alignment horizontal="left" vertical="center" wrapText="1"/>
    </xf>
    <xf numFmtId="0" fontId="5" fillId="0" borderId="237" xfId="0" applyFont="1" applyBorder="1" applyAlignment="1">
      <alignment horizontal="left" vertical="center" wrapText="1"/>
    </xf>
    <xf numFmtId="0" fontId="5" fillId="0" borderId="457" xfId="0" applyFont="1" applyBorder="1" applyAlignment="1">
      <alignment horizontal="left" vertical="center" wrapText="1"/>
    </xf>
    <xf numFmtId="0" fontId="5" fillId="0" borderId="195" xfId="0" applyFont="1" applyBorder="1" applyAlignment="1">
      <alignment horizontal="left" vertical="center" wrapText="1"/>
    </xf>
    <xf numFmtId="0" fontId="5" fillId="0" borderId="126" xfId="0" applyFont="1" applyBorder="1" applyAlignment="1">
      <alignment horizontal="left" vertical="center" wrapText="1"/>
    </xf>
    <xf numFmtId="0" fontId="5" fillId="0" borderId="447" xfId="0" applyFont="1" applyBorder="1" applyAlignment="1">
      <alignment horizontal="left" vertical="center" wrapText="1"/>
    </xf>
    <xf numFmtId="0" fontId="5" fillId="0" borderId="147" xfId="0" applyFont="1" applyBorder="1" applyAlignment="1">
      <alignment horizontal="left" vertical="center"/>
    </xf>
    <xf numFmtId="0" fontId="5" fillId="0" borderId="161" xfId="0" applyFont="1" applyBorder="1" applyAlignment="1">
      <alignment horizontal="left" vertical="center"/>
    </xf>
    <xf numFmtId="0" fontId="5" fillId="0" borderId="146" xfId="0" applyFont="1" applyBorder="1" applyAlignment="1">
      <alignment horizontal="left" vertical="center"/>
    </xf>
    <xf numFmtId="0" fontId="5" fillId="0" borderId="139" xfId="0" applyFont="1" applyBorder="1" applyAlignment="1">
      <alignment horizontal="left" vertical="center" wrapText="1"/>
    </xf>
    <xf numFmtId="0" fontId="5" fillId="0" borderId="161" xfId="0" applyFont="1" applyBorder="1" applyAlignment="1">
      <alignment horizontal="left" vertical="center" wrapText="1"/>
    </xf>
    <xf numFmtId="0" fontId="5" fillId="0" borderId="455" xfId="0" applyFont="1" applyBorder="1" applyAlignment="1">
      <alignment horizontal="left" vertical="center" wrapText="1"/>
    </xf>
    <xf numFmtId="0" fontId="5" fillId="0" borderId="60" xfId="0" applyFont="1" applyBorder="1" applyAlignment="1">
      <alignment horizontal="left" vertical="center"/>
    </xf>
    <xf numFmtId="0" fontId="5" fillId="0" borderId="60" xfId="0" applyFont="1" applyBorder="1" applyAlignment="1">
      <alignment horizontal="center" vertical="center"/>
    </xf>
    <xf numFmtId="0" fontId="5" fillId="0" borderId="441" xfId="0" applyFont="1" applyBorder="1" applyAlignment="1">
      <alignment horizontal="center" vertical="center"/>
    </xf>
    <xf numFmtId="56" fontId="5" fillId="0" borderId="233" xfId="0" applyNumberFormat="1" applyFont="1" applyBorder="1" applyAlignment="1">
      <alignment horizontal="left" vertical="center"/>
    </xf>
    <xf numFmtId="56" fontId="5" fillId="0" borderId="232" xfId="0" applyNumberFormat="1" applyFont="1" applyBorder="1" applyAlignment="1">
      <alignment horizontal="left" vertical="center"/>
    </xf>
    <xf numFmtId="56" fontId="5" fillId="0" borderId="239" xfId="0" applyNumberFormat="1" applyFont="1" applyBorder="1" applyAlignment="1">
      <alignment horizontal="left" vertical="center"/>
    </xf>
    <xf numFmtId="0" fontId="5" fillId="0" borderId="237" xfId="0" applyFont="1" applyBorder="1" applyAlignment="1">
      <alignment horizontal="center" vertical="center"/>
    </xf>
    <xf numFmtId="0" fontId="5" fillId="0" borderId="450" xfId="0" applyFont="1" applyBorder="1" applyAlignment="1">
      <alignment horizontal="left" vertical="center"/>
    </xf>
    <xf numFmtId="0" fontId="47" fillId="0" borderId="0" xfId="3" applyFont="1" applyFill="1" applyBorder="1" applyAlignment="1" applyProtection="1">
      <alignment horizontal="center" vertical="center"/>
    </xf>
    <xf numFmtId="0" fontId="7" fillId="0" borderId="0" xfId="0" applyFont="1" applyAlignment="1">
      <alignment horizontal="center" vertical="center"/>
    </xf>
    <xf numFmtId="0" fontId="27" fillId="0" borderId="439" xfId="0" quotePrefix="1" applyFont="1" applyBorder="1" applyAlignment="1">
      <alignment horizontal="left" vertical="center"/>
    </xf>
    <xf numFmtId="0" fontId="27" fillId="0" borderId="426" xfId="0" quotePrefix="1" applyFont="1" applyBorder="1" applyAlignment="1">
      <alignment horizontal="left" vertical="center"/>
    </xf>
    <xf numFmtId="0" fontId="27" fillId="0" borderId="427" xfId="0" quotePrefix="1" applyFont="1" applyBorder="1" applyAlignment="1">
      <alignment horizontal="left" vertical="center"/>
    </xf>
    <xf numFmtId="0" fontId="6" fillId="0" borderId="217" xfId="0" applyFont="1" applyBorder="1" applyAlignment="1">
      <alignment horizontal="center" vertical="center"/>
    </xf>
    <xf numFmtId="0" fontId="6" fillId="0" borderId="218" xfId="0" applyFont="1" applyBorder="1" applyAlignment="1">
      <alignment horizontal="center" vertical="center"/>
    </xf>
    <xf numFmtId="0" fontId="5" fillId="0" borderId="219" xfId="0" applyFont="1" applyBorder="1" applyAlignment="1">
      <alignment horizontal="left" vertical="center" wrapText="1"/>
    </xf>
    <xf numFmtId="0" fontId="5" fillId="0" borderId="218" xfId="0" applyFont="1" applyBorder="1" applyAlignment="1">
      <alignment horizontal="left" vertical="center" wrapText="1"/>
    </xf>
    <xf numFmtId="0" fontId="5" fillId="0" borderId="443" xfId="0" applyFont="1" applyBorder="1" applyAlignment="1">
      <alignment horizontal="left" vertical="center" wrapText="1"/>
    </xf>
    <xf numFmtId="0" fontId="5" fillId="0" borderId="213" xfId="0" applyFont="1" applyBorder="1" applyAlignment="1">
      <alignment horizontal="left" vertical="center"/>
    </xf>
    <xf numFmtId="0" fontId="5" fillId="0" borderId="214" xfId="0" applyFont="1" applyBorder="1" applyAlignment="1">
      <alignment horizontal="left" vertical="center"/>
    </xf>
    <xf numFmtId="0" fontId="5" fillId="0" borderId="215" xfId="0" applyFont="1" applyBorder="1" applyAlignment="1">
      <alignment horizontal="left" vertical="center"/>
    </xf>
    <xf numFmtId="0" fontId="5" fillId="0" borderId="216" xfId="0" applyFont="1" applyBorder="1" applyAlignment="1">
      <alignment horizontal="left" vertical="center" wrapText="1"/>
    </xf>
    <xf numFmtId="0" fontId="5" fillId="0" borderId="214" xfId="0" applyFont="1" applyBorder="1" applyAlignment="1">
      <alignment horizontal="left" vertical="center" wrapText="1"/>
    </xf>
    <xf numFmtId="0" fontId="5" fillId="0" borderId="445" xfId="0" applyFont="1" applyBorder="1" applyAlignment="1">
      <alignment horizontal="left" vertical="center" wrapText="1"/>
    </xf>
    <xf numFmtId="0" fontId="5" fillId="0" borderId="122" xfId="0" applyFont="1" applyBorder="1" applyAlignment="1">
      <alignment horizontal="left" vertical="center"/>
    </xf>
    <xf numFmtId="0" fontId="5" fillId="0" borderId="0" xfId="0" applyFont="1" applyAlignment="1">
      <alignment horizontal="center" vertical="center" wrapText="1"/>
    </xf>
    <xf numFmtId="0" fontId="5" fillId="0" borderId="436" xfId="0" applyFont="1" applyBorder="1" applyAlignment="1">
      <alignment horizontal="left" vertical="center"/>
    </xf>
    <xf numFmtId="0" fontId="5" fillId="0" borderId="437" xfId="0" applyFont="1" applyBorder="1" applyAlignment="1">
      <alignment horizontal="left" vertical="center"/>
    </xf>
    <xf numFmtId="0" fontId="5" fillId="0" borderId="438" xfId="0" applyFont="1" applyBorder="1" applyAlignment="1">
      <alignment horizontal="left" vertical="center"/>
    </xf>
    <xf numFmtId="0" fontId="29" fillId="0" borderId="116" xfId="0" applyFont="1" applyBorder="1" applyAlignment="1">
      <alignment horizontal="center" vertical="center"/>
    </xf>
    <xf numFmtId="0" fontId="29" fillId="0" borderId="449" xfId="0" applyFont="1" applyBorder="1" applyAlignment="1">
      <alignment horizontal="center" vertical="center"/>
    </xf>
    <xf numFmtId="0" fontId="5" fillId="0" borderId="233" xfId="0" applyFont="1" applyBorder="1" applyAlignment="1">
      <alignment horizontal="left" vertical="center"/>
    </xf>
    <xf numFmtId="0" fontId="5" fillId="0" borderId="239" xfId="0" applyFont="1" applyBorder="1" applyAlignment="1">
      <alignment horizontal="left" vertical="center"/>
    </xf>
    <xf numFmtId="0" fontId="5" fillId="0" borderId="206" xfId="0" applyFont="1" applyBorder="1" applyAlignment="1">
      <alignment horizontal="left" vertical="center" wrapText="1"/>
    </xf>
    <xf numFmtId="0" fontId="5" fillId="0" borderId="60" xfId="0" applyFont="1" applyBorder="1" applyAlignment="1">
      <alignment horizontal="left" vertical="center" wrapText="1"/>
    </xf>
    <xf numFmtId="0" fontId="5" fillId="0" borderId="441" xfId="0" applyFont="1" applyBorder="1" applyAlignment="1">
      <alignment horizontal="left" vertical="center" wrapText="1"/>
    </xf>
    <xf numFmtId="0" fontId="5" fillId="0" borderId="199" xfId="0" applyFont="1" applyBorder="1" applyAlignment="1">
      <alignment horizontal="left" vertical="center"/>
    </xf>
    <xf numFmtId="0" fontId="5" fillId="0" borderId="188" xfId="0" applyFont="1" applyBorder="1" applyAlignment="1">
      <alignment horizontal="left" vertical="center"/>
    </xf>
    <xf numFmtId="0" fontId="5" fillId="0" borderId="143" xfId="0" applyFont="1" applyBorder="1" applyAlignment="1">
      <alignment horizontal="left" vertical="center"/>
    </xf>
    <xf numFmtId="0" fontId="5" fillId="0" borderId="152" xfId="0" applyFont="1" applyBorder="1" applyAlignment="1">
      <alignment horizontal="left" vertical="center"/>
    </xf>
    <xf numFmtId="38" fontId="15" fillId="0" borderId="188" xfId="1" applyFont="1" applyFill="1" applyBorder="1" applyAlignment="1" applyProtection="1">
      <alignment vertical="center"/>
    </xf>
    <xf numFmtId="38" fontId="15" fillId="0" borderId="143" xfId="1" applyFont="1" applyFill="1" applyBorder="1" applyAlignment="1" applyProtection="1">
      <alignment vertical="center"/>
    </xf>
    <xf numFmtId="38" fontId="15" fillId="0" borderId="143" xfId="1" applyFont="1" applyFill="1" applyBorder="1" applyAlignment="1" applyProtection="1">
      <alignment horizontal="right" vertical="center"/>
    </xf>
    <xf numFmtId="0" fontId="15" fillId="0" borderId="202" xfId="0" applyFont="1" applyBorder="1" applyAlignment="1">
      <alignment horizontal="center" vertical="center"/>
    </xf>
    <xf numFmtId="0" fontId="15" fillId="0" borderId="203" xfId="0" applyFont="1" applyBorder="1" applyAlignment="1">
      <alignment horizontal="center" vertical="center"/>
    </xf>
    <xf numFmtId="0" fontId="15" fillId="0" borderId="204" xfId="0" applyFont="1" applyBorder="1" applyAlignment="1">
      <alignment horizontal="center" vertical="center"/>
    </xf>
    <xf numFmtId="38" fontId="15" fillId="0" borderId="152" xfId="1" applyFont="1" applyFill="1" applyBorder="1" applyAlignment="1" applyProtection="1">
      <alignment horizontal="right" vertical="center"/>
    </xf>
    <xf numFmtId="0" fontId="5" fillId="0" borderId="195" xfId="0" applyFont="1" applyBorder="1" applyAlignment="1">
      <alignment horizontal="left" vertical="center"/>
    </xf>
    <xf numFmtId="0" fontId="5" fillId="0" borderId="127" xfId="0" applyFont="1" applyBorder="1" applyAlignment="1">
      <alignment horizontal="left" vertical="center"/>
    </xf>
    <xf numFmtId="38" fontId="15" fillId="0" borderId="122" xfId="1" applyFont="1" applyFill="1" applyBorder="1" applyAlignment="1" applyProtection="1">
      <alignment vertical="center"/>
    </xf>
    <xf numFmtId="0" fontId="5" fillId="0" borderId="410" xfId="0" applyFont="1" applyBorder="1" applyAlignment="1">
      <alignment horizontal="left" vertical="top" wrapText="1"/>
    </xf>
    <xf numFmtId="0" fontId="5" fillId="0" borderId="408" xfId="0" applyFont="1" applyBorder="1" applyAlignment="1">
      <alignment horizontal="left" vertical="top" wrapText="1"/>
    </xf>
    <xf numFmtId="0" fontId="5" fillId="0" borderId="451" xfId="0" applyFont="1" applyBorder="1" applyAlignment="1">
      <alignment horizontal="left" vertical="top" wrapText="1"/>
    </xf>
    <xf numFmtId="0" fontId="5" fillId="0" borderId="27" xfId="0" applyFont="1" applyBorder="1">
      <alignment vertical="center"/>
    </xf>
    <xf numFmtId="0" fontId="5" fillId="0" borderId="242" xfId="0" applyFont="1" applyBorder="1" applyAlignment="1">
      <alignment horizontal="left" vertical="center" wrapText="1"/>
    </xf>
    <xf numFmtId="0" fontId="5" fillId="0" borderId="127" xfId="0" applyFont="1" applyBorder="1" applyAlignment="1">
      <alignment horizontal="left" vertical="center" wrapText="1"/>
    </xf>
    <xf numFmtId="0" fontId="5" fillId="0" borderId="197" xfId="0" applyFont="1" applyBorder="1" applyAlignment="1">
      <alignment horizontal="left" vertical="center"/>
    </xf>
    <xf numFmtId="0" fontId="5" fillId="0" borderId="226" xfId="0" applyFont="1" applyBorder="1" applyAlignment="1">
      <alignment horizontal="left" vertical="center"/>
    </xf>
    <xf numFmtId="0" fontId="5" fillId="0" borderId="432" xfId="0" applyFont="1" applyBorder="1" applyAlignment="1">
      <alignment horizontal="left" vertical="center"/>
    </xf>
    <xf numFmtId="0" fontId="5" fillId="0" borderId="433" xfId="0" applyFont="1" applyBorder="1" applyAlignment="1">
      <alignment horizontal="left" vertical="center"/>
    </xf>
    <xf numFmtId="0" fontId="5" fillId="0" borderId="434" xfId="0" applyFont="1" applyBorder="1" applyAlignment="1">
      <alignment horizontal="left" vertical="center"/>
    </xf>
    <xf numFmtId="0" fontId="5" fillId="0" borderId="435" xfId="0" applyFont="1" applyBorder="1" applyAlignment="1">
      <alignment horizontal="left" vertical="center"/>
    </xf>
    <xf numFmtId="0" fontId="5" fillId="0" borderId="421" xfId="0" applyFont="1" applyBorder="1" applyAlignment="1">
      <alignment horizontal="left" vertical="center"/>
    </xf>
    <xf numFmtId="0" fontId="6" fillId="0" borderId="434" xfId="0" applyFont="1" applyBorder="1" applyAlignment="1">
      <alignment horizontal="left" vertical="center" wrapText="1"/>
    </xf>
    <xf numFmtId="0" fontId="0" fillId="0" borderId="421" xfId="0" applyBorder="1" applyAlignment="1">
      <alignment horizontal="left" vertical="center" wrapText="1"/>
    </xf>
    <xf numFmtId="0" fontId="0" fillId="0" borderId="395" xfId="0" applyBorder="1" applyAlignment="1">
      <alignment horizontal="left" vertical="center" wrapText="1"/>
    </xf>
    <xf numFmtId="0" fontId="34" fillId="0" borderId="422" xfId="0" applyFont="1" applyBorder="1" applyAlignment="1">
      <alignment horizontal="center" vertical="center"/>
    </xf>
    <xf numFmtId="0" fontId="34" fillId="0" borderId="424" xfId="0" applyFont="1" applyBorder="1" applyAlignment="1">
      <alignment horizontal="center" vertical="center"/>
    </xf>
    <xf numFmtId="0" fontId="33" fillId="0" borderId="422" xfId="0" applyFont="1" applyBorder="1" applyAlignment="1">
      <alignment horizontal="left" vertical="center"/>
    </xf>
    <xf numFmtId="0" fontId="33" fillId="0" borderId="423" xfId="0" applyFont="1" applyBorder="1" applyAlignment="1">
      <alignment horizontal="left" vertical="center"/>
    </xf>
    <xf numFmtId="0" fontId="33" fillId="0" borderId="424" xfId="0" applyFont="1" applyBorder="1" applyAlignment="1">
      <alignment horizontal="left" vertical="center"/>
    </xf>
    <xf numFmtId="176" fontId="33" fillId="0" borderId="422" xfId="1" applyNumberFormat="1" applyFont="1" applyFill="1" applyBorder="1" applyAlignment="1">
      <alignment horizontal="center" vertical="center"/>
    </xf>
    <xf numFmtId="176" fontId="33" fillId="0" borderId="423" xfId="1" applyNumberFormat="1" applyFont="1" applyFill="1" applyBorder="1" applyAlignment="1">
      <alignment horizontal="center" vertical="center"/>
    </xf>
    <xf numFmtId="176" fontId="33" fillId="0" borderId="424" xfId="1" applyNumberFormat="1" applyFont="1" applyFill="1" applyBorder="1" applyAlignment="1">
      <alignment horizontal="center" vertical="center"/>
    </xf>
    <xf numFmtId="0" fontId="71" fillId="0" borderId="0" xfId="0" applyFont="1" applyAlignment="1">
      <alignment horizontal="left" vertical="center"/>
    </xf>
    <xf numFmtId="38" fontId="71" fillId="0" borderId="0" xfId="1" applyFont="1" applyFill="1" applyBorder="1" applyAlignment="1">
      <alignment horizontal="center" vertical="center"/>
    </xf>
    <xf numFmtId="0" fontId="5" fillId="0" borderId="407" xfId="0" applyFont="1" applyBorder="1" applyAlignment="1">
      <alignment horizontal="left" vertical="center"/>
    </xf>
    <xf numFmtId="0" fontId="5" fillId="0" borderId="408" xfId="0" applyFont="1" applyBorder="1" applyAlignment="1">
      <alignment horizontal="left" vertical="center"/>
    </xf>
    <xf numFmtId="0" fontId="5" fillId="0" borderId="409" xfId="0" applyFont="1" applyBorder="1" applyAlignment="1">
      <alignment horizontal="left" vertical="center"/>
    </xf>
    <xf numFmtId="0" fontId="30" fillId="0" borderId="124" xfId="0" applyFont="1" applyBorder="1" applyAlignment="1">
      <alignment horizontal="left" vertical="center" wrapText="1"/>
    </xf>
    <xf numFmtId="0" fontId="5" fillId="0" borderId="26" xfId="0" applyFont="1" applyBorder="1" applyAlignment="1">
      <alignment horizontal="left" vertical="top" wrapText="1"/>
    </xf>
    <xf numFmtId="0" fontId="5" fillId="0" borderId="429" xfId="0" applyFont="1" applyBorder="1" applyAlignment="1">
      <alignment horizontal="left" vertical="top" wrapText="1"/>
    </xf>
    <xf numFmtId="0" fontId="6" fillId="0" borderId="117" xfId="0" applyFont="1" applyBorder="1" applyAlignment="1">
      <alignment horizontal="center" vertical="center"/>
    </xf>
    <xf numFmtId="0" fontId="6" fillId="0" borderId="116" xfId="0" applyFont="1" applyBorder="1" applyAlignment="1">
      <alignment horizontal="center" vertical="center"/>
    </xf>
    <xf numFmtId="0" fontId="5" fillId="0" borderId="115" xfId="0" applyFont="1" applyBorder="1" applyAlignment="1">
      <alignment horizontal="left" vertical="top" wrapText="1"/>
    </xf>
    <xf numFmtId="0" fontId="5" fillId="0" borderId="116" xfId="0" applyFont="1" applyBorder="1" applyAlignment="1">
      <alignment horizontal="left" vertical="top" wrapText="1"/>
    </xf>
    <xf numFmtId="0" fontId="5" fillId="0" borderId="449" xfId="0" applyFont="1" applyBorder="1" applyAlignment="1">
      <alignment horizontal="left" vertical="top" wrapText="1"/>
    </xf>
    <xf numFmtId="0" fontId="5" fillId="0" borderId="127" xfId="0" quotePrefix="1" applyFont="1" applyBorder="1" applyAlignment="1">
      <alignment horizontal="left" vertical="center" wrapText="1"/>
    </xf>
    <xf numFmtId="0" fontId="5" fillId="0" borderId="183" xfId="0" applyFont="1" applyBorder="1" applyAlignment="1">
      <alignment horizontal="left" vertical="center"/>
    </xf>
    <xf numFmtId="0" fontId="5" fillId="0" borderId="184" xfId="0" applyFont="1" applyBorder="1" applyAlignment="1">
      <alignment horizontal="left" vertical="center"/>
    </xf>
    <xf numFmtId="0" fontId="5" fillId="0" borderId="185" xfId="0" applyFont="1" applyBorder="1" applyAlignment="1">
      <alignment horizontal="left" vertical="center"/>
    </xf>
    <xf numFmtId="0" fontId="5" fillId="0" borderId="221" xfId="0" applyFont="1" applyBorder="1" applyAlignment="1">
      <alignment horizontal="left" vertical="center" wrapText="1"/>
    </xf>
    <xf numFmtId="0" fontId="5" fillId="0" borderId="184" xfId="0" applyFont="1" applyBorder="1" applyAlignment="1">
      <alignment horizontal="left" vertical="center" wrapText="1"/>
    </xf>
    <xf numFmtId="0" fontId="5" fillId="0" borderId="454" xfId="0" applyFont="1" applyBorder="1" applyAlignment="1">
      <alignment horizontal="left" vertical="center" wrapText="1"/>
    </xf>
    <xf numFmtId="0" fontId="5" fillId="0" borderId="439" xfId="0" applyFont="1" applyBorder="1" applyAlignment="1">
      <alignment horizontal="left" vertical="center"/>
    </xf>
    <xf numFmtId="0" fontId="5" fillId="0" borderId="426" xfId="0" applyFont="1" applyBorder="1" applyAlignment="1">
      <alignment horizontal="left" vertical="center"/>
    </xf>
    <xf numFmtId="0" fontId="5" fillId="0" borderId="427" xfId="0" applyFont="1" applyBorder="1" applyAlignment="1">
      <alignment horizontal="left" vertical="center"/>
    </xf>
    <xf numFmtId="0" fontId="27" fillId="0" borderId="182" xfId="0" quotePrefix="1" applyFont="1" applyBorder="1" applyAlignment="1">
      <alignment horizontal="left" vertical="center"/>
    </xf>
    <xf numFmtId="0" fontId="27" fillId="0" borderId="129" xfId="0" quotePrefix="1" applyFont="1" applyBorder="1" applyAlignment="1">
      <alignment horizontal="left" vertical="center"/>
    </xf>
    <xf numFmtId="0" fontId="27" fillId="0" borderId="453" xfId="0" quotePrefix="1" applyFont="1" applyBorder="1" applyAlignment="1">
      <alignment horizontal="left" vertical="center"/>
    </xf>
    <xf numFmtId="176" fontId="33" fillId="0" borderId="422" xfId="1" applyNumberFormat="1" applyFont="1" applyFill="1" applyBorder="1" applyAlignment="1">
      <alignment horizontal="right" vertical="center"/>
    </xf>
    <xf numFmtId="176" fontId="33" fillId="0" borderId="423" xfId="1" applyNumberFormat="1" applyFont="1" applyFill="1" applyBorder="1" applyAlignment="1">
      <alignment horizontal="right" vertical="center"/>
    </xf>
    <xf numFmtId="176" fontId="33" fillId="0" borderId="424" xfId="1" applyNumberFormat="1" applyFont="1" applyFill="1" applyBorder="1" applyAlignment="1">
      <alignment horizontal="right" vertical="center"/>
    </xf>
    <xf numFmtId="0" fontId="84" fillId="0" borderId="540" xfId="0" applyFont="1" applyBorder="1" applyAlignment="1">
      <alignment horizontal="left" vertical="center"/>
    </xf>
    <xf numFmtId="0" fontId="84" fillId="0" borderId="541" xfId="0" applyFont="1" applyBorder="1" applyAlignment="1">
      <alignment horizontal="left" vertical="center"/>
    </xf>
    <xf numFmtId="0" fontId="84" fillId="0" borderId="542" xfId="0" applyFont="1" applyBorder="1" applyAlignment="1">
      <alignment horizontal="left" vertical="center"/>
    </xf>
    <xf numFmtId="176" fontId="78" fillId="0" borderId="535" xfId="0" applyNumberFormat="1" applyFont="1" applyBorder="1" applyAlignment="1">
      <alignment horizontal="center" vertical="center" shrinkToFit="1"/>
    </xf>
    <xf numFmtId="176" fontId="78" fillId="0" borderId="536" xfId="0" applyNumberFormat="1" applyFont="1" applyBorder="1" applyAlignment="1">
      <alignment horizontal="center" vertical="center" shrinkToFit="1"/>
    </xf>
    <xf numFmtId="0" fontId="27" fillId="11" borderId="164" xfId="0" applyFont="1" applyFill="1" applyBorder="1" applyAlignment="1">
      <alignment horizontal="left" vertical="center"/>
    </xf>
    <xf numFmtId="0" fontId="27" fillId="11" borderId="165" xfId="0" applyFont="1" applyFill="1" applyBorder="1" applyAlignment="1">
      <alignment horizontal="left" vertical="center"/>
    </xf>
    <xf numFmtId="0" fontId="27" fillId="11" borderId="278" xfId="0" applyFont="1" applyFill="1" applyBorder="1" applyAlignment="1">
      <alignment horizontal="left" vertical="center"/>
    </xf>
    <xf numFmtId="0" fontId="79" fillId="0" borderId="525" xfId="0" applyFont="1" applyBorder="1" applyAlignment="1">
      <alignment horizontal="left" vertical="center"/>
    </xf>
    <xf numFmtId="176" fontId="78" fillId="0" borderId="369" xfId="0" applyNumberFormat="1" applyFont="1" applyBorder="1" applyAlignment="1">
      <alignment horizontal="center" vertical="center" shrinkToFit="1"/>
    </xf>
    <xf numFmtId="176" fontId="78" fillId="0" borderId="371" xfId="0" applyNumberFormat="1" applyFont="1" applyBorder="1" applyAlignment="1">
      <alignment horizontal="center" vertical="center" shrinkToFit="1"/>
    </xf>
    <xf numFmtId="0" fontId="84" fillId="0" borderId="537" xfId="0" applyFont="1" applyBorder="1" applyAlignment="1">
      <alignment horizontal="left" vertical="center"/>
    </xf>
    <xf numFmtId="0" fontId="84" fillId="0" borderId="538" xfId="0" applyFont="1" applyBorder="1" applyAlignment="1">
      <alignment horizontal="left" vertical="center"/>
    </xf>
    <xf numFmtId="0" fontId="84" fillId="0" borderId="539" xfId="0" applyFont="1" applyBorder="1" applyAlignment="1">
      <alignment horizontal="left" vertical="center"/>
    </xf>
    <xf numFmtId="0" fontId="79" fillId="0" borderId="524" xfId="0" applyFont="1" applyBorder="1" applyAlignment="1">
      <alignment horizontal="left" vertical="center"/>
    </xf>
    <xf numFmtId="0" fontId="27" fillId="11" borderId="277" xfId="0" applyFont="1" applyFill="1" applyBorder="1" applyAlignment="1">
      <alignment horizontal="left" vertical="center"/>
    </xf>
    <xf numFmtId="0" fontId="27" fillId="11" borderId="129" xfId="0" applyFont="1" applyFill="1" applyBorder="1" applyAlignment="1">
      <alignment horizontal="left" vertical="center"/>
    </xf>
    <xf numFmtId="0" fontId="27" fillId="11" borderId="251" xfId="0" applyFont="1" applyFill="1" applyBorder="1" applyAlignment="1">
      <alignment horizontal="left" vertical="center"/>
    </xf>
    <xf numFmtId="0" fontId="27" fillId="11" borderId="129" xfId="0" applyFont="1" applyFill="1" applyBorder="1" applyAlignment="1">
      <alignment horizontal="center" vertical="center"/>
    </xf>
    <xf numFmtId="0" fontId="27" fillId="11" borderId="251" xfId="0" applyFont="1" applyFill="1" applyBorder="1" applyAlignment="1">
      <alignment horizontal="center" vertical="center"/>
    </xf>
    <xf numFmtId="0" fontId="27" fillId="11" borderId="163" xfId="0" applyFont="1" applyFill="1" applyBorder="1" applyAlignment="1">
      <alignment horizontal="left" vertical="center"/>
    </xf>
    <xf numFmtId="0" fontId="27" fillId="11" borderId="137" xfId="0" applyFont="1" applyFill="1" applyBorder="1" applyAlignment="1">
      <alignment horizontal="left" vertical="center"/>
    </xf>
    <xf numFmtId="0" fontId="27" fillId="11" borderId="250" xfId="0" applyFont="1" applyFill="1" applyBorder="1" applyAlignment="1">
      <alignment horizontal="left" vertical="center"/>
    </xf>
    <xf numFmtId="183" fontId="27" fillId="11" borderId="163" xfId="0" applyNumberFormat="1" applyFont="1" applyFill="1" applyBorder="1" applyAlignment="1">
      <alignment horizontal="right" vertical="center"/>
    </xf>
    <xf numFmtId="183" fontId="27" fillId="11" borderId="137" xfId="0" applyNumberFormat="1" applyFont="1" applyFill="1" applyBorder="1" applyAlignment="1">
      <alignment horizontal="right" vertical="center"/>
    </xf>
    <xf numFmtId="183" fontId="27" fillId="11" borderId="250" xfId="0" applyNumberFormat="1" applyFont="1" applyFill="1" applyBorder="1" applyAlignment="1">
      <alignment horizontal="right" vertical="center"/>
    </xf>
    <xf numFmtId="0" fontId="27" fillId="11" borderId="137" xfId="0" applyFont="1" applyFill="1" applyBorder="1" applyAlignment="1">
      <alignment horizontal="center" vertical="center"/>
    </xf>
    <xf numFmtId="0" fontId="27" fillId="11" borderId="138" xfId="0" applyFont="1" applyFill="1" applyBorder="1" applyAlignment="1">
      <alignment horizontal="center" vertical="center"/>
    </xf>
    <xf numFmtId="176" fontId="83" fillId="0" borderId="164" xfId="0" applyNumberFormat="1" applyFont="1" applyBorder="1" applyAlignment="1">
      <alignment horizontal="right" vertical="center"/>
    </xf>
    <xf numFmtId="176" fontId="83" fillId="0" borderId="165" xfId="0" applyNumberFormat="1" applyFont="1" applyBorder="1" applyAlignment="1">
      <alignment horizontal="right" vertical="center"/>
    </xf>
    <xf numFmtId="176" fontId="83" fillId="0" borderId="278" xfId="0" applyNumberFormat="1" applyFont="1" applyBorder="1" applyAlignment="1">
      <alignment horizontal="right" vertical="center"/>
    </xf>
    <xf numFmtId="0" fontId="27" fillId="0" borderId="164" xfId="0" applyFont="1" applyBorder="1" applyAlignment="1">
      <alignment horizontal="left" vertical="center"/>
    </xf>
    <xf numFmtId="0" fontId="27" fillId="0" borderId="165" xfId="0" applyFont="1" applyBorder="1" applyAlignment="1">
      <alignment horizontal="left" vertical="center"/>
    </xf>
    <xf numFmtId="0" fontId="27" fillId="0" borderId="532" xfId="0" applyFont="1" applyBorder="1" applyAlignment="1">
      <alignment horizontal="left" vertical="center"/>
    </xf>
    <xf numFmtId="0" fontId="27" fillId="11" borderId="532" xfId="0" applyFont="1" applyFill="1" applyBorder="1" applyAlignment="1">
      <alignment horizontal="left" vertical="center"/>
    </xf>
    <xf numFmtId="0" fontId="79" fillId="0" borderId="528" xfId="0" applyFont="1" applyBorder="1" applyAlignment="1">
      <alignment horizontal="left" vertical="center"/>
    </xf>
    <xf numFmtId="0" fontId="79" fillId="0" borderId="519" xfId="0" applyFont="1" applyBorder="1" applyAlignment="1">
      <alignment horizontal="left" vertical="center"/>
    </xf>
    <xf numFmtId="176" fontId="78" fillId="0" borderId="519" xfId="0" applyNumberFormat="1"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2" xfId="0" applyFont="1" applyBorder="1" applyAlignment="1">
      <alignment horizontal="center" vertical="center" shrinkToFit="1"/>
    </xf>
    <xf numFmtId="0" fontId="5" fillId="0" borderId="27" xfId="0" applyFont="1" applyBorder="1" applyAlignment="1">
      <alignment horizontal="right" vertical="center" shrinkToFit="1"/>
    </xf>
    <xf numFmtId="0" fontId="5" fillId="0" borderId="275" xfId="0" applyFont="1" applyBorder="1" applyAlignment="1">
      <alignment horizontal="center" vertical="center"/>
    </xf>
    <xf numFmtId="0" fontId="5" fillId="0" borderId="264" xfId="0" applyFont="1" applyBorder="1" applyAlignment="1">
      <alignment horizontal="center" vertical="center"/>
    </xf>
    <xf numFmtId="0" fontId="5" fillId="0" borderId="276" xfId="0" applyFont="1" applyBorder="1" applyAlignment="1">
      <alignment horizontal="center" vertical="center"/>
    </xf>
    <xf numFmtId="0" fontId="5" fillId="0" borderId="32"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8" fillId="10" borderId="0" xfId="0" applyFont="1" applyFill="1" applyAlignment="1">
      <alignment horizontal="left" vertical="center" indent="1"/>
    </xf>
    <xf numFmtId="0" fontId="27" fillId="11" borderId="79" xfId="0" applyFont="1" applyFill="1" applyBorder="1" applyAlignment="1">
      <alignment horizontal="center" vertical="center"/>
    </xf>
    <xf numFmtId="0" fontId="27" fillId="11" borderId="5" xfId="0" applyFont="1" applyFill="1" applyBorder="1" applyAlignment="1">
      <alignment horizontal="center" vertical="center"/>
    </xf>
    <xf numFmtId="0" fontId="27" fillId="11" borderId="10" xfId="0" applyFont="1" applyFill="1" applyBorder="1" applyAlignment="1">
      <alignment horizontal="center" vertical="center"/>
    </xf>
    <xf numFmtId="0" fontId="27" fillId="11" borderId="275" xfId="0" applyFont="1" applyFill="1" applyBorder="1" applyAlignment="1">
      <alignment horizontal="center" vertical="center"/>
    </xf>
    <xf numFmtId="0" fontId="27" fillId="11" borderId="264" xfId="0" applyFont="1" applyFill="1" applyBorder="1" applyAlignment="1">
      <alignment horizontal="center" vertical="center"/>
    </xf>
    <xf numFmtId="0" fontId="27" fillId="11" borderId="276" xfId="0" applyFont="1" applyFill="1" applyBorder="1" applyAlignment="1">
      <alignment horizontal="center" vertical="center"/>
    </xf>
    <xf numFmtId="183" fontId="83" fillId="11" borderId="277" xfId="0" applyNumberFormat="1" applyFont="1" applyFill="1" applyBorder="1" applyAlignment="1">
      <alignment horizontal="right" vertical="center"/>
    </xf>
    <xf numFmtId="183" fontId="83" fillId="11" borderId="129" xfId="0" applyNumberFormat="1" applyFont="1" applyFill="1" applyBorder="1" applyAlignment="1">
      <alignment horizontal="right" vertical="center"/>
    </xf>
    <xf numFmtId="183" fontId="83" fillId="11" borderId="251" xfId="0" applyNumberFormat="1" applyFont="1" applyFill="1" applyBorder="1" applyAlignment="1">
      <alignment horizontal="right" vertical="center"/>
    </xf>
    <xf numFmtId="0" fontId="5" fillId="0" borderId="214" xfId="0" applyFont="1" applyBorder="1" applyAlignment="1">
      <alignment horizontal="center" vertical="center" wrapText="1"/>
    </xf>
    <xf numFmtId="0" fontId="5" fillId="0" borderId="126" xfId="0" applyFont="1" applyBorder="1" applyAlignment="1">
      <alignment horizontal="center" vertical="center" wrapText="1"/>
    </xf>
    <xf numFmtId="49" fontId="35" fillId="0" borderId="0" xfId="0" applyNumberFormat="1" applyFont="1" applyAlignment="1">
      <alignment horizontal="right" vertical="center" wrapText="1"/>
    </xf>
    <xf numFmtId="0" fontId="31" fillId="0" borderId="0" xfId="0" applyFont="1" applyAlignment="1">
      <alignment horizontal="left" vertical="center"/>
    </xf>
    <xf numFmtId="0" fontId="27" fillId="11" borderId="9" xfId="0" applyFont="1" applyFill="1" applyBorder="1" applyAlignment="1">
      <alignment horizontal="left" vertical="center"/>
    </xf>
    <xf numFmtId="0" fontId="27" fillId="11" borderId="5" xfId="0" applyFont="1" applyFill="1" applyBorder="1" applyAlignment="1">
      <alignment horizontal="left" vertical="center"/>
    </xf>
    <xf numFmtId="0" fontId="27" fillId="3" borderId="23" xfId="0" applyFont="1" applyFill="1" applyBorder="1" applyAlignment="1">
      <alignment horizontal="left" vertical="center"/>
    </xf>
    <xf numFmtId="0" fontId="27" fillId="3" borderId="24" xfId="0" applyFont="1" applyFill="1" applyBorder="1" applyAlignment="1">
      <alignment horizontal="left" vertical="center"/>
    </xf>
    <xf numFmtId="0" fontId="27" fillId="3" borderId="25" xfId="0" applyFont="1" applyFill="1" applyBorder="1" applyAlignment="1">
      <alignment horizontal="left" vertical="center"/>
    </xf>
    <xf numFmtId="190" fontId="15" fillId="0" borderId="369" xfId="0" applyNumberFormat="1" applyFont="1" applyBorder="1" applyAlignment="1">
      <alignment horizontal="center" vertical="center"/>
    </xf>
    <xf numFmtId="190" fontId="15" fillId="0" borderId="370" xfId="0" applyNumberFormat="1" applyFont="1" applyBorder="1" applyAlignment="1">
      <alignment horizontal="center" vertical="center"/>
    </xf>
    <xf numFmtId="190" fontId="15" fillId="0" borderId="371" xfId="0" applyNumberFormat="1" applyFont="1" applyBorder="1" applyAlignment="1">
      <alignment horizontal="center" vertical="center"/>
    </xf>
    <xf numFmtId="183" fontId="83" fillId="11" borderId="79" xfId="0" applyNumberFormat="1" applyFont="1" applyFill="1" applyBorder="1" applyAlignment="1">
      <alignment horizontal="right" vertical="center"/>
    </xf>
    <xf numFmtId="183" fontId="83" fillId="11" borderId="5" xfId="0" applyNumberFormat="1" applyFont="1" applyFill="1" applyBorder="1" applyAlignment="1">
      <alignment horizontal="right" vertical="center"/>
    </xf>
    <xf numFmtId="183" fontId="83" fillId="11" borderId="262" xfId="0" applyNumberFormat="1" applyFont="1" applyFill="1" applyBorder="1" applyAlignment="1">
      <alignment horizontal="right" vertical="center"/>
    </xf>
    <xf numFmtId="0" fontId="5" fillId="0" borderId="187" xfId="0" applyFont="1" applyBorder="1" applyAlignment="1">
      <alignment horizontal="left" vertical="center"/>
    </xf>
    <xf numFmtId="0" fontId="5" fillId="0" borderId="165" xfId="0" applyFont="1" applyBorder="1" applyAlignment="1">
      <alignment horizontal="left" vertical="center"/>
    </xf>
    <xf numFmtId="0" fontId="31" fillId="0" borderId="134" xfId="0" applyFont="1" applyBorder="1" applyAlignment="1">
      <alignment horizontal="left" vertical="top" shrinkToFit="1"/>
    </xf>
    <xf numFmtId="0" fontId="31" fillId="0" borderId="135" xfId="0" applyFont="1" applyBorder="1" applyAlignment="1">
      <alignment horizontal="left" vertical="top" shrinkToFit="1"/>
    </xf>
    <xf numFmtId="0" fontId="31" fillId="0" borderId="136" xfId="0" applyFont="1" applyBorder="1" applyAlignment="1">
      <alignment horizontal="left" vertical="top" shrinkToFit="1"/>
    </xf>
    <xf numFmtId="0" fontId="5" fillId="0" borderId="23" xfId="0" applyFont="1" applyBorder="1" applyAlignment="1">
      <alignment horizontal="center" vertical="center"/>
    </xf>
    <xf numFmtId="0" fontId="5" fillId="0" borderId="140" xfId="0" applyFont="1" applyBorder="1" applyAlignment="1">
      <alignment horizontal="center" vertical="center"/>
    </xf>
    <xf numFmtId="0" fontId="5" fillId="0" borderId="289" xfId="0" applyFont="1" applyBorder="1" applyAlignment="1">
      <alignment horizontal="left" vertical="center"/>
    </xf>
    <xf numFmtId="0" fontId="5" fillId="0" borderId="227" xfId="0" applyFont="1" applyBorder="1" applyAlignment="1">
      <alignment horizontal="left" vertical="center"/>
    </xf>
    <xf numFmtId="0" fontId="5" fillId="0" borderId="228" xfId="0" applyFont="1" applyBorder="1" applyAlignment="1">
      <alignment horizontal="left" vertical="center"/>
    </xf>
    <xf numFmtId="0" fontId="5" fillId="0" borderId="229" xfId="0" applyFont="1" applyBorder="1" applyAlignment="1">
      <alignment horizontal="left" vertical="center"/>
    </xf>
    <xf numFmtId="0" fontId="5" fillId="0" borderId="231" xfId="0" applyFont="1" applyBorder="1" applyAlignment="1">
      <alignment horizontal="left" vertical="center" shrinkToFit="1"/>
    </xf>
    <xf numFmtId="0" fontId="5" fillId="0" borderId="137" xfId="0" applyFont="1" applyBorder="1" applyAlignment="1">
      <alignment horizontal="left" vertical="center" shrinkToFit="1"/>
    </xf>
    <xf numFmtId="0" fontId="31" fillId="0" borderId="112" xfId="0" applyFont="1" applyBorder="1" applyAlignment="1">
      <alignment horizontal="left" vertical="top" shrinkToFit="1"/>
    </xf>
    <xf numFmtId="0" fontId="31" fillId="0" borderId="113" xfId="0" applyFont="1" applyBorder="1" applyAlignment="1">
      <alignment horizontal="left" vertical="top" shrinkToFit="1"/>
    </xf>
    <xf numFmtId="0" fontId="31" fillId="0" borderId="114" xfId="0" applyFont="1" applyBorder="1" applyAlignment="1">
      <alignment horizontal="left" vertical="top" shrinkToFit="1"/>
    </xf>
    <xf numFmtId="0" fontId="5" fillId="0" borderId="225" xfId="0" applyFont="1" applyBorder="1" applyAlignment="1">
      <alignment horizontal="left" vertical="center"/>
    </xf>
    <xf numFmtId="0" fontId="6" fillId="0" borderId="229" xfId="0" applyFont="1"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27" fillId="0" borderId="130" xfId="0" quotePrefix="1" applyFont="1" applyBorder="1" applyAlignment="1">
      <alignment horizontal="left" vertical="center"/>
    </xf>
    <xf numFmtId="0" fontId="5" fillId="0" borderId="162" xfId="0" applyFont="1" applyBorder="1" applyAlignment="1">
      <alignment horizontal="left" vertical="center" wrapText="1"/>
    </xf>
    <xf numFmtId="0" fontId="5" fillId="0" borderId="207" xfId="0" applyFont="1" applyBorder="1" applyAlignment="1">
      <alignment horizontal="center" vertical="center"/>
    </xf>
    <xf numFmtId="0" fontId="5" fillId="0" borderId="27" xfId="0" applyFont="1" applyBorder="1" applyAlignment="1">
      <alignment horizontal="left" vertical="top" wrapText="1"/>
    </xf>
    <xf numFmtId="0" fontId="5" fillId="0" borderId="234" xfId="0" applyFont="1" applyBorder="1" applyAlignment="1">
      <alignment horizontal="left" vertical="center"/>
    </xf>
    <xf numFmtId="0" fontId="5" fillId="0" borderId="140" xfId="0" applyFont="1" applyBorder="1" applyAlignment="1">
      <alignment horizontal="left" vertical="center"/>
    </xf>
    <xf numFmtId="0" fontId="5" fillId="0" borderId="160" xfId="0" applyFont="1" applyBorder="1" applyAlignment="1">
      <alignment horizontal="left" vertical="center"/>
    </xf>
    <xf numFmtId="0" fontId="5" fillId="0" borderId="141" xfId="0" applyFont="1" applyBorder="1" applyAlignment="1">
      <alignment horizontal="left" vertical="center"/>
    </xf>
    <xf numFmtId="0" fontId="5" fillId="0" borderId="118" xfId="0" applyFont="1" applyBorder="1" applyAlignment="1">
      <alignment horizontal="left" vertical="top" wrapText="1"/>
    </xf>
    <xf numFmtId="0" fontId="5" fillId="0" borderId="222" xfId="0" applyFont="1" applyBorder="1" applyAlignment="1">
      <alignment horizontal="left" vertical="center" wrapText="1"/>
    </xf>
    <xf numFmtId="0" fontId="5" fillId="0" borderId="225"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30"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296" xfId="0" applyFont="1" applyBorder="1" applyAlignment="1">
      <alignment horizontal="left" vertical="center" shrinkToFit="1"/>
    </xf>
    <xf numFmtId="0" fontId="5" fillId="0" borderId="295" xfId="0" applyFont="1" applyBorder="1" applyAlignment="1">
      <alignment horizontal="left" vertical="center" shrinkToFit="1"/>
    </xf>
    <xf numFmtId="0" fontId="47" fillId="0" borderId="0" xfId="3" applyFont="1" applyBorder="1" applyAlignment="1" applyProtection="1">
      <alignment horizontal="center" vertical="center"/>
    </xf>
    <xf numFmtId="0" fontId="5" fillId="0" borderId="220" xfId="0" applyFont="1" applyBorder="1" applyAlignment="1">
      <alignment horizontal="left" vertical="center" wrapText="1"/>
    </xf>
    <xf numFmtId="0" fontId="27" fillId="0" borderId="26" xfId="0" quotePrefix="1" applyFont="1" applyBorder="1" applyAlignment="1">
      <alignment horizontal="left" vertical="center"/>
    </xf>
    <xf numFmtId="0" fontId="27" fillId="0" borderId="0" xfId="0" quotePrefix="1" applyFont="1" applyAlignment="1">
      <alignment horizontal="left" vertical="center"/>
    </xf>
    <xf numFmtId="0" fontId="27" fillId="0" borderId="27" xfId="0" quotePrefix="1" applyFont="1" applyBorder="1" applyAlignment="1">
      <alignment horizontal="left" vertical="center"/>
    </xf>
    <xf numFmtId="0" fontId="5" fillId="0" borderId="207" xfId="0" applyFont="1" applyBorder="1" applyAlignment="1">
      <alignment horizontal="left" vertical="center" wrapText="1"/>
    </xf>
    <xf numFmtId="0" fontId="5" fillId="0" borderId="376" xfId="0" applyFont="1" applyBorder="1" applyAlignment="1">
      <alignment horizontal="left" vertical="center"/>
    </xf>
    <xf numFmtId="0" fontId="5" fillId="0" borderId="375" xfId="0" applyFont="1" applyBorder="1" applyAlignment="1">
      <alignment horizontal="left" vertical="center"/>
    </xf>
    <xf numFmtId="0" fontId="5" fillId="0" borderId="379" xfId="0" applyFont="1" applyBorder="1" applyAlignment="1">
      <alignment horizontal="left" vertical="center"/>
    </xf>
    <xf numFmtId="177" fontId="15" fillId="0" borderId="380" xfId="0" applyNumberFormat="1" applyFont="1" applyBorder="1" applyAlignment="1">
      <alignment horizontal="center" vertical="center"/>
    </xf>
    <xf numFmtId="177" fontId="15" fillId="0" borderId="375" xfId="0" applyNumberFormat="1" applyFont="1" applyBorder="1" applyAlignment="1">
      <alignment horizontal="center" vertical="center"/>
    </xf>
    <xf numFmtId="177" fontId="15" fillId="0" borderId="381" xfId="0" applyNumberFormat="1" applyFont="1" applyBorder="1" applyAlignment="1">
      <alignment horizontal="center"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5" fillId="0" borderId="377" xfId="0" applyFont="1" applyBorder="1" applyAlignment="1">
      <alignment horizontal="left" vertical="center"/>
    </xf>
    <xf numFmtId="0" fontId="15" fillId="0" borderId="378" xfId="0" applyFont="1" applyBorder="1" applyAlignment="1">
      <alignment horizontal="center" vertical="center"/>
    </xf>
    <xf numFmtId="0" fontId="15" fillId="0" borderId="22" xfId="0" applyFont="1" applyBorder="1" applyAlignment="1">
      <alignment horizontal="center" vertical="center"/>
    </xf>
    <xf numFmtId="0" fontId="15" fillId="0" borderId="37" xfId="0" applyFont="1" applyBorder="1" applyAlignment="1">
      <alignment horizontal="center" vertical="center"/>
    </xf>
    <xf numFmtId="0" fontId="5" fillId="0" borderId="382" xfId="0" applyFont="1" applyBorder="1" applyAlignment="1">
      <alignment horizontal="left" vertical="center"/>
    </xf>
    <xf numFmtId="0" fontId="15" fillId="0" borderId="380" xfId="0" applyFont="1" applyBorder="1" applyAlignment="1">
      <alignment horizontal="center" vertical="center"/>
    </xf>
    <xf numFmtId="0" fontId="15" fillId="0" borderId="375" xfId="0" applyFont="1" applyBorder="1" applyAlignment="1">
      <alignment horizontal="center" vertical="center"/>
    </xf>
    <xf numFmtId="0" fontId="15" fillId="0" borderId="374" xfId="0" applyFont="1" applyBorder="1" applyAlignment="1">
      <alignment horizontal="center" vertical="center"/>
    </xf>
    <xf numFmtId="0" fontId="5" fillId="0" borderId="233" xfId="0" applyFont="1" applyBorder="1" applyAlignment="1">
      <alignment horizontal="left" vertical="center" shrinkToFit="1"/>
    </xf>
    <xf numFmtId="0" fontId="5" fillId="0" borderId="232" xfId="0" applyFont="1" applyBorder="1" applyAlignment="1">
      <alignment horizontal="left" vertical="center" shrinkToFit="1"/>
    </xf>
    <xf numFmtId="0" fontId="5" fillId="0" borderId="290" xfId="0" applyFont="1" applyBorder="1" applyAlignment="1">
      <alignment horizontal="left" vertical="center" shrinkToFit="1"/>
    </xf>
    <xf numFmtId="0" fontId="5" fillId="0" borderId="239" xfId="0" applyFont="1" applyBorder="1" applyAlignment="1">
      <alignment horizontal="left" vertical="center" wrapText="1"/>
    </xf>
    <xf numFmtId="0" fontId="5" fillId="0" borderId="238" xfId="0" applyFont="1" applyBorder="1" applyAlignment="1">
      <alignment horizontal="left" vertical="center" shrinkToFit="1"/>
    </xf>
    <xf numFmtId="0" fontId="5" fillId="0" borderId="234" xfId="0" applyFont="1" applyBorder="1" applyAlignment="1">
      <alignment horizontal="left" vertical="center" shrinkToFit="1"/>
    </xf>
    <xf numFmtId="0" fontId="29" fillId="0" borderId="118" xfId="0" applyFont="1" applyBorder="1" applyAlignment="1">
      <alignment horizontal="center" vertical="center"/>
    </xf>
    <xf numFmtId="0" fontId="5" fillId="0" borderId="233" xfId="0" applyFont="1" applyBorder="1" applyAlignment="1">
      <alignment horizontal="left" vertical="top" wrapText="1"/>
    </xf>
    <xf numFmtId="0" fontId="5" fillId="0" borderId="232" xfId="0" applyFont="1" applyBorder="1" applyAlignment="1">
      <alignment horizontal="left" vertical="top" wrapText="1"/>
    </xf>
    <xf numFmtId="0" fontId="5" fillId="0" borderId="234" xfId="0" applyFont="1" applyBorder="1" applyAlignment="1">
      <alignment horizontal="left" vertical="top" wrapText="1"/>
    </xf>
    <xf numFmtId="0" fontId="5" fillId="0" borderId="240" xfId="0" applyFont="1" applyBorder="1" applyAlignment="1">
      <alignment horizontal="left" vertical="center"/>
    </xf>
    <xf numFmtId="0" fontId="5" fillId="0" borderId="133" xfId="0" applyFont="1" applyBorder="1" applyAlignment="1">
      <alignment horizontal="left" vertical="center"/>
    </xf>
    <xf numFmtId="0" fontId="5" fillId="0" borderId="134" xfId="0" applyFont="1" applyBorder="1" applyAlignment="1">
      <alignment horizontal="left" vertical="center"/>
    </xf>
    <xf numFmtId="0" fontId="5" fillId="0" borderId="196" xfId="0" applyFont="1" applyBorder="1" applyAlignment="1">
      <alignment horizontal="left" vertical="top" wrapText="1"/>
    </xf>
    <xf numFmtId="0" fontId="5" fillId="0" borderId="133" xfId="0" applyFont="1" applyBorder="1" applyAlignment="1">
      <alignment horizontal="left" vertical="top" wrapText="1"/>
    </xf>
    <xf numFmtId="0" fontId="5" fillId="0" borderId="192" xfId="0" applyFont="1" applyBorder="1" applyAlignment="1">
      <alignment horizontal="left" vertical="top" wrapText="1"/>
    </xf>
    <xf numFmtId="0" fontId="5" fillId="0" borderId="219" xfId="0" applyFont="1" applyBorder="1" applyAlignment="1">
      <alignment horizontal="left" vertical="top" wrapText="1"/>
    </xf>
    <xf numFmtId="0" fontId="5" fillId="0" borderId="218" xfId="0" applyFont="1" applyBorder="1" applyAlignment="1">
      <alignment horizontal="left" vertical="top" wrapText="1"/>
    </xf>
    <xf numFmtId="0" fontId="5" fillId="0" borderId="220" xfId="0" applyFont="1" applyBorder="1" applyAlignment="1">
      <alignment horizontal="left" vertical="top" wrapText="1"/>
    </xf>
    <xf numFmtId="0" fontId="5" fillId="0" borderId="17" xfId="0" applyFont="1" applyBorder="1">
      <alignment vertical="center"/>
    </xf>
    <xf numFmtId="0" fontId="5" fillId="0" borderId="404" xfId="0" applyFont="1" applyBorder="1" applyAlignment="1">
      <alignment horizontal="left" vertical="center"/>
    </xf>
    <xf numFmtId="0" fontId="5" fillId="0" borderId="405" xfId="0" applyFont="1" applyBorder="1" applyAlignment="1">
      <alignment horizontal="left" vertical="center"/>
    </xf>
    <xf numFmtId="0" fontId="5" fillId="0" borderId="406" xfId="0" applyFont="1" applyBorder="1" applyAlignment="1">
      <alignment horizontal="left" vertical="center"/>
    </xf>
    <xf numFmtId="0" fontId="5" fillId="0" borderId="182" xfId="0" applyFont="1" applyBorder="1" applyAlignment="1">
      <alignment horizontal="left" vertical="center" wrapText="1"/>
    </xf>
    <xf numFmtId="0" fontId="5" fillId="0" borderId="129" xfId="0" applyFont="1" applyBorder="1" applyAlignment="1">
      <alignment horizontal="left" vertical="center" wrapText="1"/>
    </xf>
    <xf numFmtId="0" fontId="5" fillId="0" borderId="130" xfId="0" applyFont="1" applyBorder="1" applyAlignment="1">
      <alignment horizontal="left" vertical="center" wrapText="1"/>
    </xf>
    <xf numFmtId="0" fontId="5" fillId="0" borderId="7" xfId="0" applyFont="1" applyBorder="1" applyAlignment="1">
      <alignment horizontal="center" vertical="top" wrapText="1"/>
    </xf>
    <xf numFmtId="0" fontId="5" fillId="0" borderId="297" xfId="0" applyFont="1" applyBorder="1" applyAlignment="1">
      <alignment horizontal="left" vertical="center" shrinkToFit="1"/>
    </xf>
    <xf numFmtId="0" fontId="5" fillId="0" borderId="411" xfId="0" applyFont="1" applyBorder="1" applyAlignment="1">
      <alignment horizontal="left" vertical="top" wrapText="1"/>
    </xf>
    <xf numFmtId="0" fontId="79" fillId="0" borderId="11" xfId="1" applyNumberFormat="1" applyFont="1" applyFill="1" applyBorder="1" applyAlignment="1" applyProtection="1">
      <alignment horizontal="left" vertical="center" shrinkToFit="1"/>
    </xf>
    <xf numFmtId="0" fontId="79" fillId="0" borderId="15" xfId="1" applyNumberFormat="1" applyFont="1" applyFill="1" applyBorder="1" applyAlignment="1" applyProtection="1">
      <alignment horizontal="left" vertical="center" shrinkToFit="1"/>
    </xf>
    <xf numFmtId="0" fontId="79" fillId="0" borderId="12" xfId="1" applyNumberFormat="1" applyFont="1" applyFill="1" applyBorder="1" applyAlignment="1" applyProtection="1">
      <alignment horizontal="left" vertical="center" shrinkToFit="1"/>
    </xf>
    <xf numFmtId="176" fontId="34" fillId="0" borderId="420" xfId="1" applyNumberFormat="1" applyFont="1" applyFill="1" applyBorder="1" applyAlignment="1" applyProtection="1">
      <alignment horizontal="center" vertical="center" shrinkToFit="1"/>
    </xf>
    <xf numFmtId="176" fontId="34" fillId="0" borderId="421" xfId="1" applyNumberFormat="1" applyFont="1" applyFill="1" applyBorder="1" applyAlignment="1" applyProtection="1">
      <alignment horizontal="center" vertical="center" shrinkToFit="1"/>
    </xf>
    <xf numFmtId="176" fontId="34" fillId="0" borderId="395" xfId="1" applyNumberFormat="1" applyFont="1" applyFill="1" applyBorder="1" applyAlignment="1" applyProtection="1">
      <alignment horizontal="center" vertical="center" shrinkToFit="1"/>
    </xf>
    <xf numFmtId="0" fontId="33" fillId="0" borderId="420" xfId="0" applyFont="1" applyBorder="1" applyAlignment="1">
      <alignment horizontal="left" vertical="center" shrinkToFit="1"/>
    </xf>
    <xf numFmtId="0" fontId="33" fillId="0" borderId="421" xfId="0" applyFont="1" applyBorder="1" applyAlignment="1">
      <alignment horizontal="left" vertical="center" shrinkToFit="1"/>
    </xf>
    <xf numFmtId="0" fontId="33" fillId="0" borderId="395" xfId="0" applyFont="1" applyBorder="1" applyAlignment="1">
      <alignment horizontal="left" vertical="center" shrinkToFit="1"/>
    </xf>
    <xf numFmtId="176" fontId="33" fillId="0" borderId="429" xfId="1" applyNumberFormat="1" applyFont="1" applyFill="1" applyBorder="1" applyAlignment="1" applyProtection="1">
      <alignment horizontal="left" vertical="center" shrinkToFit="1"/>
    </xf>
    <xf numFmtId="0" fontId="85" fillId="0" borderId="11" xfId="1" applyNumberFormat="1" applyFont="1" applyFill="1" applyBorder="1" applyAlignment="1" applyProtection="1">
      <alignment horizontal="left" vertical="center" shrinkToFit="1"/>
    </xf>
    <xf numFmtId="0" fontId="85" fillId="0" borderId="15" xfId="1" applyNumberFormat="1" applyFont="1" applyFill="1" applyBorder="1" applyAlignment="1" applyProtection="1">
      <alignment horizontal="left" vertical="center" shrinkToFit="1"/>
    </xf>
    <xf numFmtId="0" fontId="85" fillId="0" borderId="12" xfId="1" applyNumberFormat="1" applyFont="1" applyFill="1" applyBorder="1" applyAlignment="1" applyProtection="1">
      <alignment horizontal="left" vertical="center" shrinkToFit="1"/>
    </xf>
    <xf numFmtId="0" fontId="33" fillId="0" borderId="537" xfId="0" applyFont="1" applyBorder="1" applyAlignment="1">
      <alignment horizontal="left" vertical="center"/>
    </xf>
    <xf numFmtId="0" fontId="33" fillId="0" borderId="538" xfId="0" applyFont="1" applyBorder="1" applyAlignment="1">
      <alignment horizontal="left" vertical="center"/>
    </xf>
    <xf numFmtId="0" fontId="33" fillId="0" borderId="543" xfId="0" applyFont="1" applyBorder="1" applyAlignment="1">
      <alignment horizontal="left" vertical="center"/>
    </xf>
    <xf numFmtId="176" fontId="33" fillId="0" borderId="537" xfId="0" applyNumberFormat="1" applyFont="1" applyBorder="1" applyAlignment="1">
      <alignment horizontal="center" vertical="center" shrinkToFit="1"/>
    </xf>
    <xf numFmtId="176" fontId="33" fillId="0" borderId="543" xfId="0" applyNumberFormat="1" applyFont="1" applyBorder="1" applyAlignment="1">
      <alignment horizontal="center" vertical="center" shrinkToFit="1"/>
    </xf>
    <xf numFmtId="0" fontId="33" fillId="0" borderId="540" xfId="0" applyFont="1" applyBorder="1" applyAlignment="1">
      <alignment horizontal="left" vertical="center"/>
    </xf>
    <xf numFmtId="0" fontId="33" fillId="0" borderId="541" xfId="0" applyFont="1" applyBorder="1" applyAlignment="1">
      <alignment horizontal="left" vertical="center"/>
    </xf>
    <xf numFmtId="0" fontId="33" fillId="0" borderId="544" xfId="0" applyFont="1" applyBorder="1" applyAlignment="1">
      <alignment horizontal="left" vertical="center"/>
    </xf>
    <xf numFmtId="176" fontId="33" fillId="0" borderId="540" xfId="0" applyNumberFormat="1" applyFont="1" applyBorder="1" applyAlignment="1">
      <alignment horizontal="center" vertical="center" shrinkToFit="1"/>
    </xf>
    <xf numFmtId="176" fontId="33" fillId="0" borderId="544" xfId="0" applyNumberFormat="1" applyFont="1" applyBorder="1" applyAlignment="1">
      <alignment horizontal="center" vertical="center" shrinkToFit="1"/>
    </xf>
    <xf numFmtId="176" fontId="33" fillId="0" borderId="519" xfId="0" applyNumberFormat="1" applyFont="1" applyBorder="1" applyAlignment="1">
      <alignment horizontal="center" vertical="center" shrinkToFit="1"/>
    </xf>
    <xf numFmtId="176" fontId="33" fillId="0" borderId="545" xfId="0" applyNumberFormat="1" applyFont="1" applyBorder="1" applyAlignment="1">
      <alignment horizontal="center" vertical="center" shrinkToFit="1"/>
    </xf>
    <xf numFmtId="176" fontId="33" fillId="0" borderId="546" xfId="0" applyNumberFormat="1" applyFont="1" applyBorder="1" applyAlignment="1">
      <alignment horizontal="center" vertical="center" shrinkToFit="1"/>
    </xf>
    <xf numFmtId="0" fontId="27" fillId="11" borderId="277" xfId="0" applyFont="1" applyFill="1" applyBorder="1" applyAlignment="1">
      <alignment horizontal="center" vertical="center"/>
    </xf>
    <xf numFmtId="0" fontId="27" fillId="11" borderId="130"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Border="1" applyAlignment="1">
      <alignment horizontal="center" vertical="center" shrinkToFit="1"/>
    </xf>
    <xf numFmtId="183" fontId="27" fillId="11" borderId="79" xfId="0" applyNumberFormat="1" applyFont="1" applyFill="1" applyBorder="1" applyAlignment="1">
      <alignment horizontal="right" vertical="center"/>
    </xf>
    <xf numFmtId="183" fontId="27" fillId="11" borderId="5" xfId="0" applyNumberFormat="1" applyFont="1" applyFill="1" applyBorder="1" applyAlignment="1">
      <alignment horizontal="right" vertical="center"/>
    </xf>
    <xf numFmtId="183" fontId="27" fillId="11" borderId="262" xfId="0" applyNumberFormat="1" applyFont="1" applyFill="1" applyBorder="1" applyAlignment="1">
      <alignment horizontal="right" vertical="center"/>
    </xf>
    <xf numFmtId="183" fontId="27" fillId="11" borderId="277" xfId="0" applyNumberFormat="1" applyFont="1" applyFill="1" applyBorder="1" applyAlignment="1">
      <alignment horizontal="right" vertical="center"/>
    </xf>
    <xf numFmtId="183" fontId="27" fillId="11" borderId="129" xfId="0" applyNumberFormat="1" applyFont="1" applyFill="1" applyBorder="1" applyAlignment="1">
      <alignment horizontal="right" vertical="center"/>
    </xf>
    <xf numFmtId="183" fontId="27" fillId="11" borderId="251" xfId="0" applyNumberFormat="1" applyFont="1" applyFill="1" applyBorder="1" applyAlignment="1">
      <alignment horizontal="right" vertical="center"/>
    </xf>
    <xf numFmtId="0" fontId="60" fillId="11" borderId="163" xfId="0" applyFont="1" applyFill="1" applyBorder="1" applyAlignment="1">
      <alignment horizontal="left" vertical="center"/>
    </xf>
    <xf numFmtId="0" fontId="61" fillId="11" borderId="137" xfId="0" applyFont="1" applyFill="1" applyBorder="1" applyAlignment="1">
      <alignment horizontal="left" vertical="center"/>
    </xf>
    <xf numFmtId="0" fontId="61" fillId="11" borderId="250" xfId="0" applyFont="1" applyFill="1" applyBorder="1" applyAlignment="1">
      <alignment horizontal="left" vertical="center"/>
    </xf>
    <xf numFmtId="0" fontId="5" fillId="0" borderId="187" xfId="0" applyFont="1" applyBorder="1" applyAlignment="1">
      <alignment horizontal="left" vertical="center" shrinkToFit="1"/>
    </xf>
    <xf numFmtId="0" fontId="5" fillId="0" borderId="165" xfId="0" applyFont="1" applyBorder="1" applyAlignment="1">
      <alignment horizontal="left" vertical="center" shrinkToFit="1"/>
    </xf>
    <xf numFmtId="0" fontId="31" fillId="0" borderId="229" xfId="0" applyFont="1" applyBorder="1" applyAlignment="1">
      <alignment horizontal="left" vertical="top" shrinkToFit="1"/>
    </xf>
    <xf numFmtId="0" fontId="31" fillId="0" borderId="165" xfId="0" applyFont="1" applyBorder="1" applyAlignment="1">
      <alignment horizontal="left" vertical="top" shrinkToFit="1"/>
    </xf>
    <xf numFmtId="0" fontId="31" fillId="0" borderId="166" xfId="0" applyFont="1" applyBorder="1" applyAlignment="1">
      <alignment horizontal="left" vertical="top" shrinkToFit="1"/>
    </xf>
    <xf numFmtId="0" fontId="5" fillId="0" borderId="205" xfId="0" applyFont="1" applyBorder="1" applyAlignment="1">
      <alignment horizontal="center" vertical="center"/>
    </xf>
    <xf numFmtId="0" fontId="5" fillId="0" borderId="137" xfId="0" applyFont="1" applyBorder="1" applyAlignment="1">
      <alignment horizontal="center" vertical="center"/>
    </xf>
    <xf numFmtId="0" fontId="5" fillId="0" borderId="230" xfId="0" applyFont="1" applyBorder="1" applyAlignment="1">
      <alignment horizontal="center" vertical="center"/>
    </xf>
    <xf numFmtId="0" fontId="31" fillId="0" borderId="231" xfId="0" applyFont="1" applyBorder="1" applyAlignment="1">
      <alignment horizontal="left" vertical="top" shrinkToFit="1"/>
    </xf>
    <xf numFmtId="0" fontId="31" fillId="0" borderId="137" xfId="0" applyFont="1" applyBorder="1" applyAlignment="1">
      <alignment horizontal="left" vertical="top" shrinkToFit="1"/>
    </xf>
    <xf numFmtId="0" fontId="31" fillId="0" borderId="138" xfId="0" applyFont="1" applyBorder="1" applyAlignment="1">
      <alignment horizontal="left" vertical="top" shrinkToFit="1"/>
    </xf>
    <xf numFmtId="176" fontId="27" fillId="0" borderId="164" xfId="0" applyNumberFormat="1" applyFont="1" applyBorder="1" applyAlignment="1">
      <alignment horizontal="right" vertical="center"/>
    </xf>
    <xf numFmtId="176" fontId="27" fillId="0" borderId="165" xfId="0" applyNumberFormat="1" applyFont="1" applyBorder="1" applyAlignment="1">
      <alignment horizontal="right" vertical="center"/>
    </xf>
    <xf numFmtId="176" fontId="27" fillId="0" borderId="278" xfId="0" applyNumberFormat="1" applyFont="1" applyBorder="1" applyAlignment="1">
      <alignment horizontal="right" vertical="center"/>
    </xf>
    <xf numFmtId="0" fontId="5" fillId="0" borderId="239" xfId="0" applyFont="1" applyBorder="1" applyAlignment="1">
      <alignment horizontal="left" vertical="center" shrinkToFit="1"/>
    </xf>
    <xf numFmtId="0" fontId="5" fillId="0" borderId="298" xfId="0" applyFont="1" applyBorder="1" applyAlignment="1">
      <alignment horizontal="left" vertical="center"/>
    </xf>
    <xf numFmtId="0" fontId="5" fillId="0" borderId="299" xfId="0" applyFont="1" applyBorder="1" applyAlignment="1">
      <alignment horizontal="left" vertical="center"/>
    </xf>
    <xf numFmtId="0" fontId="5" fillId="0" borderId="300" xfId="0" applyFont="1" applyBorder="1" applyAlignment="1">
      <alignment horizontal="left" vertical="center"/>
    </xf>
    <xf numFmtId="0" fontId="27" fillId="0" borderId="34" xfId="0" quotePrefix="1" applyFont="1" applyBorder="1" applyAlignment="1">
      <alignment horizontal="left" vertical="center"/>
    </xf>
    <xf numFmtId="0" fontId="27" fillId="0" borderId="21" xfId="0" quotePrefix="1" applyFont="1" applyBorder="1" applyAlignment="1">
      <alignment horizontal="left" vertical="center"/>
    </xf>
    <xf numFmtId="0" fontId="27" fillId="0" borderId="33" xfId="0" quotePrefix="1" applyFont="1" applyBorder="1" applyAlignment="1">
      <alignment horizontal="left" vertical="center"/>
    </xf>
    <xf numFmtId="0" fontId="33" fillId="0" borderId="169" xfId="0" applyFont="1" applyBorder="1" applyAlignment="1">
      <alignment horizontal="left" vertical="center"/>
    </xf>
    <xf numFmtId="0" fontId="33" fillId="0" borderId="170" xfId="0" applyFont="1" applyBorder="1" applyAlignment="1">
      <alignment horizontal="left" vertical="center"/>
    </xf>
    <xf numFmtId="0" fontId="33" fillId="0" borderId="171" xfId="0" applyFont="1" applyBorder="1" applyAlignment="1">
      <alignment horizontal="left" vertical="center"/>
    </xf>
    <xf numFmtId="182" fontId="34" fillId="0" borderId="148" xfId="1" applyNumberFormat="1" applyFont="1" applyFill="1" applyBorder="1" applyAlignment="1" applyProtection="1">
      <alignment vertical="center" shrinkToFit="1"/>
    </xf>
    <xf numFmtId="182" fontId="34" fillId="0" borderId="149" xfId="1" applyNumberFormat="1" applyFont="1" applyFill="1" applyBorder="1" applyAlignment="1" applyProtection="1">
      <alignment vertical="center" shrinkToFit="1"/>
    </xf>
    <xf numFmtId="182" fontId="34" fillId="0" borderId="150" xfId="1" applyNumberFormat="1" applyFont="1" applyFill="1" applyBorder="1" applyAlignment="1" applyProtection="1">
      <alignment vertical="center" shrinkToFit="1"/>
    </xf>
    <xf numFmtId="0" fontId="33" fillId="0" borderId="156" xfId="0" applyFont="1" applyBorder="1" applyAlignment="1">
      <alignment horizontal="left" vertical="center"/>
    </xf>
    <xf numFmtId="0" fontId="33" fillId="0" borderId="357" xfId="0" applyFont="1" applyBorder="1" applyAlignment="1">
      <alignment horizontal="left" vertical="center"/>
    </xf>
    <xf numFmtId="0" fontId="33" fillId="0" borderId="0" xfId="0" applyFont="1" applyAlignment="1">
      <alignment horizontal="center" vertical="center" wrapText="1"/>
    </xf>
    <xf numFmtId="38" fontId="16" fillId="0" borderId="11" xfId="1" applyFont="1" applyFill="1" applyBorder="1" applyAlignment="1" applyProtection="1">
      <alignment horizontal="center" vertical="center" shrinkToFit="1"/>
    </xf>
    <xf numFmtId="38" fontId="16" fillId="0" borderId="15" xfId="1" applyFont="1" applyFill="1" applyBorder="1" applyAlignment="1" applyProtection="1">
      <alignment horizontal="center" vertical="center" shrinkToFit="1"/>
    </xf>
    <xf numFmtId="38" fontId="16" fillId="0" borderId="12" xfId="1" applyFont="1" applyFill="1" applyBorder="1" applyAlignment="1" applyProtection="1">
      <alignment horizontal="center" vertical="center" shrinkToFit="1"/>
    </xf>
    <xf numFmtId="179" fontId="16" fillId="0" borderId="144" xfId="2" applyNumberFormat="1" applyFont="1" applyFill="1" applyBorder="1" applyAlignment="1" applyProtection="1">
      <alignment horizontal="center" vertical="center" shrinkToFit="1"/>
    </xf>
    <xf numFmtId="38" fontId="33" fillId="0" borderId="32" xfId="1" applyFont="1" applyFill="1" applyBorder="1" applyAlignment="1" applyProtection="1">
      <alignment horizontal="center" vertical="center" shrinkToFit="1"/>
    </xf>
    <xf numFmtId="0" fontId="33" fillId="0" borderId="169" xfId="0" applyFont="1" applyBorder="1" applyAlignment="1">
      <alignment horizontal="center" vertical="center"/>
    </xf>
    <xf numFmtId="0" fontId="33" fillId="0" borderId="170" xfId="0" applyFont="1" applyBorder="1" applyAlignment="1">
      <alignment horizontal="center" vertical="center"/>
    </xf>
    <xf numFmtId="0" fontId="33" fillId="0" borderId="171" xfId="0" applyFont="1" applyBorder="1" applyAlignment="1">
      <alignment horizontal="center" vertical="center"/>
    </xf>
    <xf numFmtId="0" fontId="33" fillId="0" borderId="169" xfId="0" applyFont="1" applyBorder="1" applyAlignment="1">
      <alignment horizontal="left" vertical="center" shrinkToFit="1"/>
    </xf>
    <xf numFmtId="0" fontId="33" fillId="0" borderId="170" xfId="0" applyFont="1" applyBorder="1" applyAlignment="1">
      <alignment horizontal="left" vertical="center" shrinkToFit="1"/>
    </xf>
    <xf numFmtId="0" fontId="33" fillId="0" borderId="171" xfId="0" applyFont="1" applyBorder="1" applyAlignment="1">
      <alignment horizontal="left" vertical="center" shrinkToFit="1"/>
    </xf>
    <xf numFmtId="176" fontId="34" fillId="0" borderId="148" xfId="1" applyNumberFormat="1" applyFont="1" applyFill="1" applyBorder="1" applyAlignment="1" applyProtection="1">
      <alignment horizontal="right" vertical="center" shrinkToFit="1"/>
    </xf>
    <xf numFmtId="176" fontId="34" fillId="0" borderId="150" xfId="1" applyNumberFormat="1" applyFont="1" applyFill="1" applyBorder="1" applyAlignment="1" applyProtection="1">
      <alignment horizontal="right" vertical="center" shrinkToFit="1"/>
    </xf>
    <xf numFmtId="177" fontId="16" fillId="0" borderId="11" xfId="1" applyNumberFormat="1" applyFont="1" applyFill="1" applyBorder="1" applyAlignment="1" applyProtection="1">
      <alignment horizontal="center" vertical="center" shrinkToFit="1"/>
    </xf>
    <xf numFmtId="177" fontId="16" fillId="0" borderId="15" xfId="1" applyNumberFormat="1" applyFont="1" applyFill="1" applyBorder="1" applyAlignment="1" applyProtection="1">
      <alignment horizontal="center" vertical="center" shrinkToFit="1"/>
    </xf>
    <xf numFmtId="177" fontId="16" fillId="0" borderId="12" xfId="1" applyNumberFormat="1" applyFont="1" applyFill="1" applyBorder="1" applyAlignment="1" applyProtection="1">
      <alignment horizontal="center" vertical="center" shrinkToFit="1"/>
    </xf>
    <xf numFmtId="0" fontId="33" fillId="0" borderId="169" xfId="0" applyFont="1" applyBorder="1" applyAlignment="1">
      <alignment horizontal="center" vertical="center" shrinkToFit="1"/>
    </xf>
    <xf numFmtId="0" fontId="33" fillId="0" borderId="170" xfId="0" applyFont="1" applyBorder="1" applyAlignment="1">
      <alignment horizontal="center" vertical="center" shrinkToFit="1"/>
    </xf>
    <xf numFmtId="0" fontId="33" fillId="0" borderId="171" xfId="0" applyFont="1" applyBorder="1" applyAlignment="1">
      <alignment horizontal="center" vertical="center" shrinkToFit="1"/>
    </xf>
    <xf numFmtId="0" fontId="33" fillId="0" borderId="0" xfId="0" applyFont="1">
      <alignment vertical="center"/>
    </xf>
    <xf numFmtId="38" fontId="34" fillId="0" borderId="11" xfId="1" applyFont="1" applyFill="1" applyBorder="1" applyAlignment="1" applyProtection="1">
      <alignment vertical="center" shrinkToFit="1"/>
    </xf>
    <xf numFmtId="38" fontId="34" fillId="0" borderId="15" xfId="1" applyFont="1" applyFill="1" applyBorder="1" applyAlignment="1" applyProtection="1">
      <alignment vertical="center" shrinkToFit="1"/>
    </xf>
    <xf numFmtId="38" fontId="34" fillId="0" borderId="12" xfId="1" applyFont="1" applyFill="1" applyBorder="1" applyAlignment="1" applyProtection="1">
      <alignment vertical="center" shrinkToFit="1"/>
    </xf>
    <xf numFmtId="49" fontId="33" fillId="0" borderId="0" xfId="0" applyNumberFormat="1" applyFont="1" applyAlignment="1">
      <alignment horizontal="center" vertical="center" wrapText="1"/>
    </xf>
    <xf numFmtId="176" fontId="34" fillId="0" borderId="11" xfId="1" applyNumberFormat="1" applyFont="1" applyFill="1" applyBorder="1" applyAlignment="1" applyProtection="1">
      <alignment horizontal="right" vertical="center" shrinkToFit="1"/>
    </xf>
    <xf numFmtId="176" fontId="34" fillId="0" borderId="15" xfId="1" applyNumberFormat="1" applyFont="1" applyFill="1" applyBorder="1" applyAlignment="1" applyProtection="1">
      <alignment horizontal="right" vertical="center" shrinkToFit="1"/>
    </xf>
    <xf numFmtId="176" fontId="34" fillId="0" borderId="12" xfId="1" applyNumberFormat="1" applyFont="1" applyFill="1" applyBorder="1" applyAlignment="1" applyProtection="1">
      <alignment horizontal="right" vertical="center" shrinkToFit="1"/>
    </xf>
    <xf numFmtId="38" fontId="16" fillId="0" borderId="172" xfId="1" applyFont="1" applyFill="1" applyBorder="1" applyAlignment="1" applyProtection="1">
      <alignment horizontal="right" vertical="center" shrinkToFit="1"/>
    </xf>
    <xf numFmtId="38" fontId="16" fillId="0" borderId="173" xfId="1" applyFont="1" applyFill="1" applyBorder="1" applyAlignment="1" applyProtection="1">
      <alignment horizontal="right" vertical="center" shrinkToFit="1"/>
    </xf>
    <xf numFmtId="38" fontId="16" fillId="0" borderId="174" xfId="1" applyFont="1" applyFill="1" applyBorder="1" applyAlignment="1" applyProtection="1">
      <alignment horizontal="right" vertical="center" shrinkToFit="1"/>
    </xf>
    <xf numFmtId="187" fontId="16" fillId="0" borderId="172" xfId="2" applyNumberFormat="1" applyFont="1" applyFill="1" applyBorder="1" applyAlignment="1" applyProtection="1">
      <alignment horizontal="right" vertical="center" shrinkToFit="1"/>
    </xf>
    <xf numFmtId="187" fontId="16" fillId="0" borderId="173" xfId="2" applyNumberFormat="1" applyFont="1" applyFill="1" applyBorder="1" applyAlignment="1" applyProtection="1">
      <alignment horizontal="right" vertical="center" shrinkToFit="1"/>
    </xf>
    <xf numFmtId="187" fontId="16" fillId="0" borderId="174" xfId="2" applyNumberFormat="1" applyFont="1" applyFill="1" applyBorder="1" applyAlignment="1" applyProtection="1">
      <alignment horizontal="right" vertical="center" shrinkToFit="1"/>
    </xf>
    <xf numFmtId="190" fontId="34" fillId="0" borderId="11" xfId="1" applyNumberFormat="1" applyFont="1" applyFill="1" applyBorder="1" applyAlignment="1" applyProtection="1">
      <alignment vertical="center" shrinkToFit="1"/>
    </xf>
    <xf numFmtId="190" fontId="34" fillId="0" borderId="15" xfId="1" applyNumberFormat="1" applyFont="1" applyFill="1" applyBorder="1" applyAlignment="1" applyProtection="1">
      <alignment vertical="center" shrinkToFit="1"/>
    </xf>
    <xf numFmtId="190" fontId="34" fillId="0" borderId="12" xfId="1" applyNumberFormat="1" applyFont="1" applyFill="1" applyBorder="1" applyAlignment="1" applyProtection="1">
      <alignment vertical="center" shrinkToFit="1"/>
    </xf>
    <xf numFmtId="0" fontId="38" fillId="0" borderId="156" xfId="0" applyFont="1" applyBorder="1" applyAlignment="1">
      <alignment horizontal="center" vertical="center" wrapText="1"/>
    </xf>
    <xf numFmtId="0" fontId="33" fillId="0" borderId="11" xfId="0" applyFont="1" applyBorder="1" applyAlignment="1">
      <alignment horizontal="left" vertical="center" shrinkToFit="1"/>
    </xf>
    <xf numFmtId="0" fontId="33" fillId="0" borderId="15" xfId="0" applyFont="1" applyBorder="1" applyAlignment="1">
      <alignment horizontal="left" vertical="center" shrinkToFit="1"/>
    </xf>
    <xf numFmtId="0" fontId="33" fillId="0" borderId="12" xfId="0" applyFont="1" applyBorder="1" applyAlignment="1">
      <alignment horizontal="left" vertical="center" shrinkToFit="1"/>
    </xf>
    <xf numFmtId="177" fontId="33" fillId="0" borderId="11" xfId="1" applyNumberFormat="1" applyFont="1" applyFill="1" applyBorder="1" applyAlignment="1" applyProtection="1">
      <alignment horizontal="center" vertical="center" shrinkToFit="1"/>
    </xf>
    <xf numFmtId="177" fontId="33" fillId="0" borderId="15" xfId="1" applyNumberFormat="1" applyFont="1" applyFill="1" applyBorder="1" applyAlignment="1" applyProtection="1">
      <alignment horizontal="center" vertical="center" shrinkToFit="1"/>
    </xf>
    <xf numFmtId="177" fontId="33" fillId="0" borderId="12" xfId="1" applyNumberFormat="1" applyFont="1" applyFill="1" applyBorder="1" applyAlignment="1" applyProtection="1">
      <alignment horizontal="center" vertical="center" shrinkToFit="1"/>
    </xf>
    <xf numFmtId="38" fontId="33" fillId="0" borderId="0" xfId="1" applyFont="1" applyFill="1" applyBorder="1" applyAlignment="1" applyProtection="1">
      <alignment horizontal="center" vertical="center" shrinkToFi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75" xfId="0" applyFont="1" applyBorder="1" applyAlignment="1">
      <alignment horizontal="center" vertical="center" shrinkToFit="1"/>
    </xf>
    <xf numFmtId="0" fontId="5" fillId="0" borderId="176" xfId="0" applyFont="1" applyBorder="1" applyAlignment="1">
      <alignment horizontal="center" vertical="center" shrinkToFit="1"/>
    </xf>
    <xf numFmtId="0" fontId="36" fillId="0" borderId="176"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175" xfId="0" applyFont="1" applyBorder="1" applyAlignment="1">
      <alignment horizontal="center" vertical="center" shrinkToFit="1"/>
    </xf>
    <xf numFmtId="0" fontId="31" fillId="0" borderId="176" xfId="0" applyFont="1" applyBorder="1" applyAlignment="1">
      <alignment horizontal="center" vertical="center" shrinkToFit="1"/>
    </xf>
    <xf numFmtId="0" fontId="36" fillId="0" borderId="12" xfId="0" applyFont="1" applyBorder="1" applyAlignment="1">
      <alignment horizontal="center" vertical="center" shrinkToFit="1"/>
    </xf>
    <xf numFmtId="0" fontId="5" fillId="0" borderId="177" xfId="0" applyFont="1" applyBorder="1">
      <alignment vertical="center"/>
    </xf>
    <xf numFmtId="0" fontId="5" fillId="0" borderId="63" xfId="0" applyFont="1" applyBorder="1">
      <alignment vertical="center"/>
    </xf>
    <xf numFmtId="0" fontId="5" fillId="0" borderId="178" xfId="0" applyFont="1" applyBorder="1">
      <alignment vertical="center"/>
    </xf>
    <xf numFmtId="38" fontId="15" fillId="0" borderId="179" xfId="1" applyFont="1" applyFill="1" applyBorder="1" applyAlignment="1" applyProtection="1">
      <alignment vertical="center"/>
    </xf>
    <xf numFmtId="38" fontId="15" fillId="0" borderId="180" xfId="1" applyFont="1" applyFill="1" applyBorder="1" applyAlignment="1" applyProtection="1">
      <alignment vertical="center"/>
    </xf>
    <xf numFmtId="38" fontId="33" fillId="0" borderId="172" xfId="1" applyFont="1" applyFill="1" applyBorder="1" applyAlignment="1" applyProtection="1">
      <alignment horizontal="right" vertical="center" shrinkToFit="1"/>
    </xf>
    <xf numFmtId="38" fontId="33" fillId="0" borderId="173" xfId="1" applyFont="1" applyFill="1" applyBorder="1" applyAlignment="1" applyProtection="1">
      <alignment horizontal="right" vertical="center" shrinkToFit="1"/>
    </xf>
    <xf numFmtId="38" fontId="33" fillId="0" borderId="174" xfId="1" applyFont="1" applyFill="1" applyBorder="1" applyAlignment="1" applyProtection="1">
      <alignment horizontal="right" vertical="center" shrinkToFit="1"/>
    </xf>
    <xf numFmtId="188" fontId="33" fillId="0" borderId="172" xfId="2" applyNumberFormat="1" applyFont="1" applyFill="1" applyBorder="1" applyAlignment="1" applyProtection="1">
      <alignment horizontal="right" vertical="center" shrinkToFit="1"/>
    </xf>
    <xf numFmtId="188" fontId="33" fillId="0" borderId="173" xfId="2" applyNumberFormat="1" applyFont="1" applyFill="1" applyBorder="1" applyAlignment="1" applyProtection="1">
      <alignment horizontal="right" vertical="center" shrinkToFit="1"/>
    </xf>
    <xf numFmtId="188" fontId="33" fillId="0" borderId="174" xfId="2" applyNumberFormat="1" applyFont="1" applyFill="1" applyBorder="1" applyAlignment="1" applyProtection="1">
      <alignment horizontal="right" vertical="center" shrinkToFit="1"/>
    </xf>
    <xf numFmtId="38" fontId="15" fillId="0" borderId="252" xfId="1" applyFont="1" applyBorder="1" applyAlignment="1" applyProtection="1">
      <alignment horizontal="center" vertical="center"/>
    </xf>
    <xf numFmtId="38" fontId="15" fillId="0" borderId="253" xfId="1" applyFont="1" applyBorder="1" applyAlignment="1" applyProtection="1">
      <alignment horizontal="center" vertical="center"/>
    </xf>
    <xf numFmtId="38" fontId="15" fillId="0" borderId="254" xfId="1" applyFont="1" applyBorder="1" applyAlignment="1" applyProtection="1">
      <alignment horizontal="center" vertical="center"/>
    </xf>
    <xf numFmtId="38" fontId="15" fillId="0" borderId="255" xfId="1" applyFont="1" applyBorder="1" applyAlignment="1" applyProtection="1">
      <alignment horizontal="center" vertical="center"/>
    </xf>
    <xf numFmtId="38" fontId="15" fillId="0" borderId="256" xfId="1" applyFont="1" applyBorder="1" applyAlignment="1" applyProtection="1">
      <alignment horizontal="center" vertical="center"/>
    </xf>
    <xf numFmtId="38" fontId="15" fillId="0" borderId="257" xfId="1" applyFont="1" applyBorder="1" applyAlignment="1" applyProtection="1">
      <alignment horizontal="center" vertical="center"/>
    </xf>
    <xf numFmtId="38" fontId="15" fillId="0" borderId="258" xfId="1" applyFont="1" applyBorder="1" applyAlignment="1" applyProtection="1">
      <alignment horizontal="center" vertical="center"/>
    </xf>
    <xf numFmtId="38" fontId="15" fillId="0" borderId="259" xfId="1" applyFont="1" applyBorder="1" applyAlignment="1" applyProtection="1">
      <alignment horizontal="center" vertical="center"/>
    </xf>
    <xf numFmtId="38" fontId="15" fillId="0" borderId="260" xfId="1" applyFont="1" applyBorder="1" applyAlignment="1" applyProtection="1">
      <alignment horizontal="center" vertical="center"/>
    </xf>
    <xf numFmtId="38" fontId="15" fillId="0" borderId="181" xfId="1" applyFont="1" applyFill="1" applyBorder="1" applyAlignment="1" applyProtection="1">
      <alignment vertical="center"/>
    </xf>
    <xf numFmtId="38" fontId="15" fillId="0" borderId="63" xfId="1" applyFont="1" applyFill="1" applyBorder="1" applyAlignment="1" applyProtection="1">
      <alignment vertical="center"/>
    </xf>
    <xf numFmtId="38" fontId="15" fillId="0" borderId="178" xfId="1" applyFont="1" applyFill="1" applyBorder="1" applyAlignment="1" applyProtection="1">
      <alignment vertical="center"/>
    </xf>
    <xf numFmtId="0" fontId="5" fillId="0" borderId="182" xfId="0" applyFont="1" applyBorder="1">
      <alignment vertical="center"/>
    </xf>
    <xf numFmtId="0" fontId="5" fillId="0" borderId="129" xfId="0" applyFont="1" applyBorder="1">
      <alignment vertical="center"/>
    </xf>
    <xf numFmtId="0" fontId="5" fillId="0" borderId="130" xfId="0" applyFont="1" applyBorder="1">
      <alignment vertical="center"/>
    </xf>
    <xf numFmtId="38" fontId="15" fillId="0" borderId="186" xfId="1" applyFont="1" applyFill="1" applyBorder="1" applyAlignment="1" applyProtection="1">
      <alignment vertical="center"/>
    </xf>
    <xf numFmtId="38" fontId="15" fillId="0" borderId="129" xfId="1" applyFont="1" applyFill="1" applyBorder="1" applyAlignment="1" applyProtection="1">
      <alignment vertical="center"/>
    </xf>
    <xf numFmtId="38" fontId="15" fillId="0" borderId="130" xfId="1" applyFont="1" applyFill="1" applyBorder="1" applyAlignment="1" applyProtection="1">
      <alignment vertical="center"/>
    </xf>
    <xf numFmtId="0" fontId="5" fillId="0" borderId="206" xfId="0" applyFont="1" applyBorder="1">
      <alignment vertical="center"/>
    </xf>
    <xf numFmtId="0" fontId="5" fillId="0" borderId="60" xfId="0" applyFont="1" applyBorder="1">
      <alignment vertical="center"/>
    </xf>
    <xf numFmtId="0" fontId="5" fillId="0" borderId="207" xfId="0" applyFont="1" applyBorder="1">
      <alignment vertical="center"/>
    </xf>
    <xf numFmtId="38" fontId="15" fillId="0" borderId="212" xfId="1" applyFont="1" applyFill="1" applyBorder="1" applyAlignment="1" applyProtection="1">
      <alignment vertical="center"/>
    </xf>
    <xf numFmtId="38" fontId="15" fillId="0" borderId="60" xfId="1" applyFont="1" applyFill="1" applyBorder="1" applyAlignment="1" applyProtection="1">
      <alignment vertical="center"/>
    </xf>
    <xf numFmtId="38" fontId="15" fillId="0" borderId="207" xfId="1" applyFont="1" applyFill="1" applyBorder="1" applyAlignment="1" applyProtection="1">
      <alignment vertical="center"/>
    </xf>
    <xf numFmtId="38" fontId="15" fillId="0" borderId="175" xfId="1" applyFont="1" applyFill="1" applyBorder="1" applyAlignment="1" applyProtection="1">
      <alignment vertical="center"/>
    </xf>
    <xf numFmtId="38" fontId="15" fillId="0" borderId="193" xfId="1" applyFont="1" applyFill="1" applyBorder="1" applyAlignment="1" applyProtection="1">
      <alignment vertical="center"/>
    </xf>
    <xf numFmtId="0" fontId="5" fillId="0" borderId="193" xfId="0" applyFont="1" applyBorder="1" applyAlignment="1">
      <alignment horizontal="center" vertical="center"/>
    </xf>
    <xf numFmtId="38" fontId="15" fillId="0" borderId="211" xfId="1" applyFont="1" applyFill="1" applyBorder="1" applyAlignment="1" applyProtection="1">
      <alignment vertical="center"/>
    </xf>
    <xf numFmtId="38" fontId="15" fillId="0" borderId="15" xfId="1" applyFont="1" applyFill="1" applyBorder="1" applyAlignment="1" applyProtection="1">
      <alignment vertical="center"/>
    </xf>
    <xf numFmtId="38" fontId="15" fillId="0" borderId="12" xfId="1" applyFont="1" applyFill="1" applyBorder="1" applyAlignment="1" applyProtection="1">
      <alignment vertical="center"/>
    </xf>
    <xf numFmtId="38" fontId="15" fillId="0" borderId="147" xfId="1" applyFont="1" applyFill="1" applyBorder="1" applyAlignment="1" applyProtection="1">
      <alignment vertical="center"/>
    </xf>
    <xf numFmtId="38" fontId="15" fillId="0" borderId="161" xfId="1" applyFont="1" applyFill="1" applyBorder="1" applyAlignment="1" applyProtection="1">
      <alignment vertical="center"/>
    </xf>
    <xf numFmtId="38" fontId="15" fillId="0" borderId="210" xfId="1" applyFont="1" applyFill="1" applyBorder="1" applyAlignment="1" applyProtection="1">
      <alignment vertical="center"/>
    </xf>
    <xf numFmtId="38" fontId="15" fillId="0" borderId="0" xfId="1" applyFont="1" applyFill="1" applyBorder="1" applyAlignment="1" applyProtection="1">
      <alignment vertical="center"/>
    </xf>
    <xf numFmtId="38" fontId="15" fillId="0" borderId="27" xfId="1" applyFont="1" applyFill="1" applyBorder="1" applyAlignment="1" applyProtection="1">
      <alignment vertical="center"/>
    </xf>
    <xf numFmtId="38" fontId="15" fillId="0" borderId="183" xfId="1" applyFont="1" applyFill="1" applyBorder="1" applyAlignment="1" applyProtection="1">
      <alignment vertical="center"/>
    </xf>
    <xf numFmtId="38" fontId="15" fillId="0" borderId="184" xfId="1" applyFont="1" applyFill="1" applyBorder="1" applyAlignment="1" applyProtection="1">
      <alignment vertical="center"/>
    </xf>
    <xf numFmtId="38" fontId="15" fillId="0" borderId="208" xfId="1" applyFont="1" applyFill="1" applyBorder="1" applyAlignment="1" applyProtection="1">
      <alignment vertical="center"/>
    </xf>
    <xf numFmtId="38" fontId="15" fillId="0" borderId="209" xfId="1" applyFont="1" applyFill="1" applyBorder="1" applyAlignment="1" applyProtection="1">
      <alignment vertical="center"/>
    </xf>
    <xf numFmtId="0" fontId="5" fillId="0" borderId="187" xfId="0" applyFont="1" applyBorder="1" applyAlignment="1">
      <alignment horizontal="left" vertical="top"/>
    </xf>
    <xf numFmtId="0" fontId="5" fillId="0" borderId="165" xfId="0" applyFont="1" applyBorder="1" applyAlignment="1">
      <alignment horizontal="left" vertical="top"/>
    </xf>
    <xf numFmtId="0" fontId="5" fillId="0" borderId="166" xfId="0" applyFont="1" applyBorder="1" applyAlignment="1">
      <alignment horizontal="left" vertical="top"/>
    </xf>
    <xf numFmtId="0" fontId="5" fillId="0" borderId="205" xfId="0" applyFont="1" applyBorder="1" applyAlignment="1">
      <alignment horizontal="left" vertical="top"/>
    </xf>
    <xf numFmtId="0" fontId="5" fillId="0" borderId="137" xfId="0" applyFont="1" applyBorder="1" applyAlignment="1">
      <alignment horizontal="left" vertical="top"/>
    </xf>
    <xf numFmtId="0" fontId="5" fillId="0" borderId="138" xfId="0" applyFont="1" applyBorder="1" applyAlignment="1">
      <alignment horizontal="left" vertical="top"/>
    </xf>
    <xf numFmtId="0" fontId="33" fillId="0" borderId="351" xfId="0" applyFont="1" applyBorder="1" applyAlignment="1">
      <alignment horizontal="left" vertical="top" wrapText="1"/>
    </xf>
    <xf numFmtId="0" fontId="33" fillId="0" borderId="352" xfId="0" applyFont="1" applyBorder="1" applyAlignment="1">
      <alignment horizontal="left" vertical="top" wrapText="1"/>
    </xf>
    <xf numFmtId="0" fontId="33" fillId="0" borderId="353" xfId="0" applyFont="1" applyBorder="1" applyAlignment="1">
      <alignment horizontal="left" vertical="top" wrapText="1"/>
    </xf>
    <xf numFmtId="0" fontId="33" fillId="0" borderId="354" xfId="0" applyFont="1" applyBorder="1" applyAlignment="1">
      <alignment horizontal="left" vertical="top" wrapText="1"/>
    </xf>
    <xf numFmtId="0" fontId="33" fillId="0" borderId="0" xfId="0" applyFont="1" applyAlignment="1">
      <alignment horizontal="left" vertical="top" wrapText="1"/>
    </xf>
    <xf numFmtId="0" fontId="33" fillId="0" borderId="355" xfId="0" applyFont="1" applyBorder="1" applyAlignment="1">
      <alignment horizontal="left" vertical="top" wrapText="1"/>
    </xf>
    <xf numFmtId="0" fontId="33" fillId="0" borderId="356" xfId="0" applyFont="1" applyBorder="1" applyAlignment="1">
      <alignment horizontal="left" vertical="top" wrapText="1"/>
    </xf>
    <xf numFmtId="0" fontId="33" fillId="0" borderId="156" xfId="0" applyFont="1" applyBorder="1" applyAlignment="1">
      <alignment horizontal="left" vertical="top" wrapText="1"/>
    </xf>
    <xf numFmtId="0" fontId="33" fillId="0" borderId="357" xfId="0" applyFont="1" applyBorder="1" applyAlignment="1">
      <alignment horizontal="left" vertical="top" wrapText="1"/>
    </xf>
    <xf numFmtId="0" fontId="5" fillId="0" borderId="238" xfId="0" applyFont="1" applyBorder="1" applyAlignment="1">
      <alignment horizontal="center" vertical="center"/>
    </xf>
    <xf numFmtId="0" fontId="5" fillId="0" borderId="232" xfId="0" applyFont="1" applyBorder="1" applyAlignment="1">
      <alignment horizontal="center" vertical="center"/>
    </xf>
    <xf numFmtId="0" fontId="5" fillId="0" borderId="239" xfId="0" applyFont="1" applyBorder="1" applyAlignment="1">
      <alignment horizontal="center" vertical="center"/>
    </xf>
    <xf numFmtId="0" fontId="5" fillId="0" borderId="412" xfId="0" applyFont="1" applyBorder="1" applyAlignment="1">
      <alignment horizontal="left" vertical="top" wrapText="1"/>
    </xf>
    <xf numFmtId="0" fontId="5" fillId="0" borderId="413" xfId="0" applyFont="1" applyBorder="1" applyAlignment="1">
      <alignment horizontal="left" vertical="top" wrapText="1"/>
    </xf>
    <xf numFmtId="0" fontId="5" fillId="0" borderId="414" xfId="0" applyFont="1" applyBorder="1" applyAlignment="1">
      <alignment horizontal="left" vertical="top" wrapText="1"/>
    </xf>
    <xf numFmtId="0" fontId="5" fillId="0" borderId="477" xfId="0" applyFont="1" applyBorder="1" applyAlignment="1">
      <alignment horizontal="left" vertical="center"/>
    </xf>
    <xf numFmtId="0" fontId="5" fillId="0" borderId="459" xfId="0" applyFont="1" applyBorder="1" applyAlignment="1">
      <alignment horizontal="left" vertical="center" shrinkToFit="1"/>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34" fillId="0" borderId="425" xfId="0" applyFont="1" applyBorder="1" applyAlignment="1">
      <alignment horizontal="center" vertical="center"/>
    </xf>
    <xf numFmtId="0" fontId="34" fillId="0" borderId="426" xfId="0" applyFont="1" applyBorder="1" applyAlignment="1">
      <alignment horizontal="center" vertical="center"/>
    </xf>
    <xf numFmtId="0" fontId="5" fillId="0" borderId="476" xfId="0" applyFont="1" applyBorder="1" applyAlignment="1">
      <alignment horizontal="left"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26" xfId="0" applyFont="1" applyBorder="1" applyAlignment="1">
      <alignment horizontal="left" vertical="center"/>
    </xf>
    <xf numFmtId="0" fontId="5" fillId="0" borderId="182" xfId="0" applyFont="1" applyBorder="1" applyAlignment="1">
      <alignment horizontal="left" vertical="top" wrapText="1"/>
    </xf>
    <xf numFmtId="0" fontId="5" fillId="0" borderId="129" xfId="0" applyFont="1" applyBorder="1" applyAlignment="1">
      <alignment horizontal="left" vertical="top" wrapText="1"/>
    </xf>
    <xf numFmtId="0" fontId="5" fillId="0" borderId="130" xfId="0" applyFont="1" applyBorder="1" applyAlignment="1">
      <alignment horizontal="left" vertical="top" wrapText="1"/>
    </xf>
    <xf numFmtId="0" fontId="5" fillId="0" borderId="59" xfId="0" applyFont="1" applyBorder="1" applyAlignment="1">
      <alignment horizontal="center" vertical="center"/>
    </xf>
    <xf numFmtId="0" fontId="5" fillId="0" borderId="182" xfId="0" applyFont="1" applyBorder="1" applyAlignment="1">
      <alignment horizontal="left" vertical="center"/>
    </xf>
    <xf numFmtId="0" fontId="5" fillId="0" borderId="129" xfId="0" applyFont="1" applyBorder="1" applyAlignment="1">
      <alignment horizontal="left" vertical="center"/>
    </xf>
    <xf numFmtId="0" fontId="0" fillId="0" borderId="129" xfId="0" applyBorder="1" applyAlignment="1">
      <alignment horizontal="left" vertical="top" wrapText="1"/>
    </xf>
    <xf numFmtId="0" fontId="0" fillId="0" borderId="130" xfId="0" applyBorder="1" applyAlignment="1">
      <alignment horizontal="left" vertical="top" wrapText="1"/>
    </xf>
    <xf numFmtId="0" fontId="5" fillId="0" borderId="187" xfId="0" applyFont="1" applyBorder="1" applyAlignment="1">
      <alignment horizontal="left" vertical="top" wrapText="1"/>
    </xf>
    <xf numFmtId="0" fontId="5" fillId="0" borderId="165" xfId="0" applyFont="1" applyBorder="1" applyAlignment="1">
      <alignment horizontal="left" vertical="top" wrapText="1"/>
    </xf>
    <xf numFmtId="0" fontId="5" fillId="0" borderId="166" xfId="0" applyFont="1" applyBorder="1" applyAlignment="1">
      <alignment horizontal="left" vertical="top" wrapText="1"/>
    </xf>
    <xf numFmtId="38" fontId="5" fillId="0" borderId="11" xfId="1" applyFont="1" applyFill="1" applyBorder="1" applyAlignment="1" applyProtection="1">
      <alignment horizontal="center" vertical="center" shrinkToFit="1"/>
    </xf>
    <xf numFmtId="38" fontId="5" fillId="0" borderId="15" xfId="1" applyFont="1" applyFill="1" applyBorder="1" applyAlignment="1" applyProtection="1">
      <alignment horizontal="center" vertical="center" shrinkToFit="1"/>
    </xf>
    <xf numFmtId="38" fontId="5" fillId="0" borderId="12" xfId="1" applyFont="1" applyFill="1" applyBorder="1" applyAlignment="1" applyProtection="1">
      <alignment horizontal="center" vertical="center" shrinkToFit="1"/>
    </xf>
    <xf numFmtId="0" fontId="0" fillId="9" borderId="0" xfId="0" applyFill="1">
      <alignment vertical="center"/>
    </xf>
    <xf numFmtId="0" fontId="5" fillId="0" borderId="0" xfId="0" applyFont="1" applyAlignment="1">
      <alignment horizontal="left" vertical="center" wrapText="1"/>
    </xf>
    <xf numFmtId="0" fontId="5" fillId="0" borderId="217" xfId="0" applyFont="1" applyBorder="1" applyAlignment="1">
      <alignment horizontal="center" vertical="center"/>
    </xf>
    <xf numFmtId="0" fontId="5" fillId="0" borderId="218" xfId="0" applyFont="1" applyBorder="1" applyAlignment="1">
      <alignment horizontal="center" vertical="center"/>
    </xf>
    <xf numFmtId="0" fontId="5" fillId="0" borderId="415" xfId="0" applyFont="1" applyBorder="1" applyAlignment="1">
      <alignment horizontal="left" vertical="center"/>
    </xf>
    <xf numFmtId="0" fontId="5" fillId="0" borderId="416" xfId="0" applyFont="1" applyBorder="1" applyAlignment="1">
      <alignment horizontal="left" vertical="center"/>
    </xf>
    <xf numFmtId="0" fontId="5" fillId="0" borderId="417" xfId="0" applyFont="1" applyBorder="1" applyAlignment="1">
      <alignment horizontal="lef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83" xfId="0" applyFont="1" applyBorder="1" applyAlignment="1">
      <alignment horizontal="left" vertical="center" wrapText="1"/>
    </xf>
    <xf numFmtId="0" fontId="5" fillId="0" borderId="384" xfId="0" applyFont="1" applyBorder="1" applyAlignment="1">
      <alignment horizontal="left" vertical="center" wrapText="1"/>
    </xf>
    <xf numFmtId="0" fontId="5" fillId="0" borderId="376" xfId="0" applyFont="1" applyBorder="1" applyAlignment="1">
      <alignment horizontal="left" vertical="center" wrapText="1"/>
    </xf>
    <xf numFmtId="0" fontId="5" fillId="0" borderId="375" xfId="0" applyFont="1" applyBorder="1" applyAlignment="1">
      <alignment horizontal="left" vertical="center" wrapText="1"/>
    </xf>
    <xf numFmtId="0" fontId="5" fillId="0" borderId="379" xfId="0" applyFont="1" applyBorder="1" applyAlignment="1">
      <alignment horizontal="left" vertical="center" wrapText="1"/>
    </xf>
    <xf numFmtId="0" fontId="5" fillId="0" borderId="382" xfId="0" applyFont="1" applyBorder="1" applyAlignment="1">
      <alignment horizontal="left" vertical="center" wrapText="1"/>
    </xf>
    <xf numFmtId="177" fontId="15" fillId="0" borderId="374" xfId="0" applyNumberFormat="1" applyFont="1" applyBorder="1" applyAlignment="1">
      <alignment horizontal="center" vertical="center"/>
    </xf>
    <xf numFmtId="0" fontId="27" fillId="0" borderId="23" xfId="0" quotePrefix="1" applyFont="1" applyBorder="1" applyAlignment="1">
      <alignment horizontal="left" vertical="center"/>
    </xf>
    <xf numFmtId="0" fontId="27" fillId="0" borderId="24" xfId="0" quotePrefix="1" applyFont="1" applyBorder="1" applyAlignment="1">
      <alignment horizontal="left" vertical="center"/>
    </xf>
    <xf numFmtId="0" fontId="27" fillId="0" borderId="25" xfId="0" quotePrefix="1" applyFont="1" applyBorder="1" applyAlignment="1">
      <alignment horizontal="left" vertical="center"/>
    </xf>
    <xf numFmtId="0" fontId="5" fillId="0" borderId="131" xfId="0" applyFont="1" applyBorder="1" applyAlignment="1">
      <alignment horizontal="left" vertical="top" wrapText="1"/>
    </xf>
    <xf numFmtId="0" fontId="5" fillId="0" borderId="135" xfId="0" applyFont="1" applyBorder="1" applyAlignment="1">
      <alignment horizontal="left" vertical="top" wrapText="1"/>
    </xf>
    <xf numFmtId="0" fontId="5" fillId="0" borderId="136" xfId="0" applyFont="1" applyBorder="1" applyAlignment="1">
      <alignment horizontal="left" vertical="top" wrapText="1"/>
    </xf>
    <xf numFmtId="0" fontId="5" fillId="0" borderId="246" xfId="0" applyFont="1" applyBorder="1" applyAlignment="1">
      <alignment horizontal="center" vertical="center"/>
    </xf>
    <xf numFmtId="0" fontId="5" fillId="0" borderId="290" xfId="0" applyFont="1" applyBorder="1" applyAlignment="1">
      <alignment horizontal="center" vertical="center"/>
    </xf>
    <xf numFmtId="0" fontId="5" fillId="0" borderId="205" xfId="0" applyFont="1" applyBorder="1" applyAlignment="1">
      <alignment horizontal="left" vertical="center"/>
    </xf>
    <xf numFmtId="0" fontId="5" fillId="0" borderId="137" xfId="0" applyFont="1" applyBorder="1" applyAlignment="1">
      <alignment horizontal="left" vertical="center"/>
    </xf>
    <xf numFmtId="0" fontId="5" fillId="0" borderId="205" xfId="0" applyFont="1" applyBorder="1" applyAlignment="1">
      <alignment horizontal="left" vertical="top" wrapText="1"/>
    </xf>
    <xf numFmtId="0" fontId="5" fillId="0" borderId="137" xfId="0" applyFont="1" applyBorder="1" applyAlignment="1">
      <alignment horizontal="left" vertical="top" wrapText="1"/>
    </xf>
    <xf numFmtId="0" fontId="5" fillId="0" borderId="138" xfId="0" applyFont="1" applyBorder="1" applyAlignment="1">
      <alignment horizontal="left" vertical="top" wrapText="1"/>
    </xf>
    <xf numFmtId="0" fontId="33" fillId="0" borderId="11" xfId="1" applyNumberFormat="1" applyFont="1" applyFill="1" applyBorder="1" applyAlignment="1" applyProtection="1">
      <alignment horizontal="left" vertical="center" shrinkToFit="1"/>
    </xf>
    <xf numFmtId="0" fontId="33" fillId="0" borderId="15" xfId="1" applyNumberFormat="1" applyFont="1" applyFill="1" applyBorder="1" applyAlignment="1" applyProtection="1">
      <alignment horizontal="left" vertical="center" shrinkToFit="1"/>
    </xf>
    <xf numFmtId="0" fontId="33" fillId="0" borderId="12" xfId="1" applyNumberFormat="1" applyFont="1" applyFill="1" applyBorder="1" applyAlignment="1" applyProtection="1">
      <alignment horizontal="left" vertical="center" shrinkToFit="1"/>
    </xf>
    <xf numFmtId="0" fontId="33" fillId="0" borderId="32" xfId="0" applyFont="1" applyBorder="1" applyAlignment="1">
      <alignment horizontal="center" vertical="center" wrapText="1"/>
    </xf>
  </cellXfs>
  <cellStyles count="5">
    <cellStyle name="パーセント" xfId="2" builtinId="5"/>
    <cellStyle name="ハイパーリンク" xfId="3" builtinId="8"/>
    <cellStyle name="桁区切り" xfId="1" builtinId="6"/>
    <cellStyle name="標準" xfId="0" builtinId="0"/>
    <cellStyle name="標準 2" xfId="4" xr:uid="{00000000-0005-0000-0000-000004000000}"/>
  </cellStyles>
  <dxfs count="16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fgColor auto="1"/>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border>
        <left style="thin">
          <color theme="0"/>
        </left>
        <right style="thin">
          <color theme="0"/>
        </right>
        <top style="thin">
          <color theme="0"/>
        </top>
        <bottom style="thin">
          <color theme="0"/>
        </bottom>
      </border>
    </dxf>
    <dxf>
      <font>
        <color rgb="FF0070C0"/>
      </font>
    </dxf>
    <dxf>
      <font>
        <color theme="4"/>
      </font>
    </dxf>
    <dxf>
      <font>
        <color rgb="FFFF0000"/>
      </font>
    </dxf>
    <dxf>
      <font>
        <color theme="4"/>
      </font>
    </dxf>
    <dxf>
      <font>
        <color rgb="FF9C0006"/>
      </font>
    </dxf>
    <dxf>
      <font>
        <b/>
        <i val="0"/>
        <color theme="0"/>
      </font>
      <fill>
        <patternFill>
          <fgColor rgb="FFFF40FF"/>
          <bgColor rgb="FFFF40FF"/>
        </patternFill>
      </fill>
    </dxf>
    <dxf>
      <font>
        <color theme="4"/>
      </font>
    </dxf>
    <dxf>
      <font>
        <color rgb="FF0070C0"/>
      </font>
    </dxf>
    <dxf>
      <font>
        <color rgb="FFFF0000"/>
      </font>
      <fill>
        <patternFill patternType="none">
          <bgColor auto="1"/>
        </patternFill>
      </fill>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fill>
        <patternFill>
          <bgColor rgb="FFFF0000"/>
        </patternFill>
      </fill>
      <border>
        <left style="thin">
          <color theme="0"/>
        </left>
        <right style="thin">
          <color theme="0"/>
        </right>
        <top style="thin">
          <color theme="0"/>
        </top>
        <bottom style="thin">
          <color theme="0"/>
        </bottom>
      </border>
    </dxf>
    <dxf>
      <fill>
        <patternFill>
          <bgColor theme="0" tint="-4.9989318521683403E-2"/>
        </patternFill>
      </fill>
    </dxf>
    <dxf>
      <font>
        <color rgb="FF9C0006"/>
      </font>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fgColor auto="1"/>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rgb="FFF7F5F8"/>
      </font>
      <fill>
        <patternFill>
          <bgColor rgb="FFFF0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fgColor rgb="FFFF40FF"/>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fgColor auto="1"/>
          <bgColor rgb="FFFF6AF5"/>
        </patternFill>
      </fill>
    </dxf>
    <dxf>
      <font>
        <color theme="0"/>
      </font>
      <fill>
        <patternFill>
          <bgColor rgb="FFFF40FF"/>
        </patternFill>
      </fill>
    </dxf>
    <dxf>
      <font>
        <color theme="0"/>
      </font>
      <fill>
        <patternFill>
          <bgColor rgb="FFFF40FF"/>
        </patternFill>
      </fill>
    </dxf>
    <dxf>
      <font>
        <color theme="0"/>
      </font>
      <fill>
        <patternFill>
          <fgColor auto="1"/>
          <bgColor rgb="FFFF6AF5"/>
        </patternFill>
      </fill>
    </dxf>
    <dxf>
      <font>
        <color theme="0"/>
      </font>
      <fill>
        <patternFill>
          <bgColor rgb="FFFF40FF"/>
        </patternFill>
      </fill>
    </dxf>
    <dxf>
      <font>
        <color theme="0"/>
      </font>
      <fill>
        <patternFill>
          <bgColor rgb="FFFF40FF"/>
        </patternFill>
      </fill>
    </dxf>
    <dxf>
      <font>
        <color theme="0"/>
      </font>
      <fill>
        <patternFill>
          <fgColor auto="1"/>
          <bgColor rgb="FFFF6AF5"/>
        </patternFill>
      </fill>
    </dxf>
    <dxf>
      <font>
        <color theme="0"/>
      </font>
      <fill>
        <patternFill>
          <bgColor rgb="FFFF40FF"/>
        </patternFill>
      </fill>
    </dxf>
    <dxf>
      <font>
        <color theme="0"/>
      </font>
      <fill>
        <patternFill>
          <bgColor rgb="FFFF40FF"/>
        </patternFill>
      </fill>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ont>
        <color theme="0"/>
      </font>
      <fill>
        <patternFill>
          <bgColor rgb="FFFF40FF"/>
        </patternFill>
      </fill>
    </dxf>
    <dxf>
      <font>
        <b val="0"/>
        <i val="0"/>
        <color auto="1"/>
      </font>
      <fill>
        <patternFill>
          <bgColor theme="9" tint="0.79998168889431442"/>
        </patternFill>
      </fill>
    </dxf>
    <dxf>
      <fill>
        <patternFill>
          <bgColor theme="0" tint="-0.14996795556505021"/>
        </patternFill>
      </fill>
    </dxf>
    <dxf>
      <font>
        <b val="0"/>
        <i val="0"/>
        <strike val="0"/>
        <color auto="1"/>
      </font>
      <fill>
        <patternFill>
          <bgColor theme="9" tint="0.79998168889431442"/>
        </patternFill>
      </fill>
    </dxf>
    <dxf>
      <font>
        <color theme="0"/>
      </font>
      <fill>
        <patternFill>
          <bgColor rgb="FFFF40FF"/>
        </patternFill>
      </fill>
    </dxf>
    <dxf>
      <font>
        <b/>
        <i val="0"/>
        <color rgb="FFFF0000"/>
      </font>
    </dxf>
    <dxf>
      <font>
        <b/>
        <i val="0"/>
        <color theme="4"/>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ont>
        <u val="none"/>
        <color theme="0"/>
      </font>
      <fill>
        <patternFill>
          <bgColor rgb="FFFF0000"/>
        </patternFill>
      </fill>
      <border>
        <left style="thin">
          <color theme="0"/>
        </left>
        <right style="thin">
          <color theme="0"/>
        </right>
        <top style="thin">
          <color theme="0"/>
        </top>
        <bottom style="thin">
          <color theme="0"/>
        </bottom>
      </border>
    </dxf>
    <dxf>
      <fill>
        <patternFill>
          <bgColor theme="0" tint="-0.14996795556505021"/>
        </patternFill>
      </fill>
    </dxf>
  </dxfs>
  <tableStyles count="0" defaultTableStyle="TableStyleMedium2" defaultPivotStyle="PivotStyleLight16"/>
  <colors>
    <mruColors>
      <color rgb="FFFF40FF"/>
      <color rgb="FFFF00FF"/>
      <color rgb="FFFF3CFF"/>
      <color rgb="FFF7F5F8"/>
      <color rgb="FFFF33CC"/>
      <color rgb="FFFF66FF"/>
      <color rgb="FFFF6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12700</xdr:rowOff>
    </xdr:from>
    <xdr:to>
      <xdr:col>9</xdr:col>
      <xdr:colOff>368300</xdr:colOff>
      <xdr:row>6</xdr:row>
      <xdr:rowOff>88900</xdr:rowOff>
    </xdr:to>
    <xdr:sp macro="" textlink="">
      <xdr:nvSpPr>
        <xdr:cNvPr id="2" name="正方形/長方形 1">
          <a:extLst>
            <a:ext uri="{FF2B5EF4-FFF2-40B4-BE49-F238E27FC236}">
              <a16:creationId xmlns:a16="http://schemas.microsoft.com/office/drawing/2014/main" id="{27ED9EE1-F1C2-2C46-B7B9-DC4382FFC09D}"/>
            </a:ext>
          </a:extLst>
        </xdr:cNvPr>
        <xdr:cNvSpPr/>
      </xdr:nvSpPr>
      <xdr:spPr>
        <a:xfrm>
          <a:off x="13449300" y="355600"/>
          <a:ext cx="3187700" cy="1244600"/>
        </a:xfrm>
        <a:prstGeom prst="rect">
          <a:avLst/>
        </a:prstGeom>
        <a:solidFill>
          <a:schemeClr val="accent2">
            <a:lumMod val="20000"/>
            <a:lumOff val="8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34" charset="-128"/>
              <a:ea typeface="Meiryo UI" panose="020B0604030504040204" pitchFamily="34" charset="-128"/>
            </a:rPr>
            <a:t>項目数は</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以下にして下さい。</a:t>
          </a:r>
          <a:endParaRPr kumimoji="1" lang="en-US" altLang="ja-JP" sz="1600" b="1">
            <a:solidFill>
              <a:srgbClr val="FF0000"/>
            </a:solidFill>
            <a:latin typeface="Meiryo UI" panose="020B0604030504040204" pitchFamily="34" charset="-128"/>
            <a:ea typeface="Meiryo UI" panose="020B0604030504040204" pitchFamily="34" charset="-128"/>
          </a:endParaRPr>
        </a:p>
        <a:p>
          <a:pPr algn="ctr"/>
          <a:r>
            <a:rPr kumimoji="1" lang="ja-JP" altLang="en-US" sz="1600" b="1">
              <a:solidFill>
                <a:srgbClr val="FF0000"/>
              </a:solidFill>
              <a:latin typeface="Meiryo UI" panose="020B0604030504040204" pitchFamily="34" charset="-128"/>
              <a:ea typeface="Meiryo UI" panose="020B0604030504040204" pitchFamily="34" charset="-128"/>
            </a:rPr>
            <a:t>（</a:t>
          </a:r>
          <a:r>
            <a:rPr kumimoji="1" lang="en-US" altLang="ja-JP" sz="1600" b="1">
              <a:solidFill>
                <a:srgbClr val="FF0000"/>
              </a:solidFill>
              <a:latin typeface="Meiryo UI" panose="020B0604030504040204" pitchFamily="34" charset="-128"/>
              <a:ea typeface="Meiryo UI" panose="020B0604030504040204" pitchFamily="34" charset="-128"/>
            </a:rPr>
            <a:t>No.</a:t>
          </a:r>
          <a:r>
            <a:rPr kumimoji="1" lang="ja-JP" altLang="en-US" sz="1600" b="1">
              <a:solidFill>
                <a:srgbClr val="FF0000"/>
              </a:solidFill>
              <a:latin typeface="Meiryo UI" panose="020B0604030504040204" pitchFamily="34" charset="-128"/>
              <a:ea typeface="Meiryo UI" panose="020B0604030504040204" pitchFamily="34" charset="-128"/>
            </a:rPr>
            <a:t>が</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hirahama3507/Desktop/&#12501;&#12442;&#12525;&#12471;&#12441;&#12455;&#12463;&#12488;/&#12304;&#12495;&#12442;&#12540;&#12477;&#12523;&#12486;&#12463;&#12494;&#12525;&#12471;&#12441;&#12540;&#12473;&#12479;&#12483;&#12501;&#12305;/&#19968;&#33324;&#36001;&#22243;&#27861;&#20154;&#12288;&#12456;&#12523;&#12498;&#12442;&#12540;&#12459;&#12441;&#12473;&#25391;&#33288;&#12475;&#12531;&#12479;&#12540;/&#27083;&#36896;&#25913;&#21892;&#12501;&#12442;&#12525;&#12471;&#12441;&#12455;&#12463;&#12488;/&#38283;&#30330;/&#20196;&#21644;&#65299;&#24180;&#24230;&#12395;&#21521;&#12369;&#12390;/&#27083;&#36896;&#25913;&#21892;&#27096;&#24335;&#315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OJ2"/>
  <sheetViews>
    <sheetView showGridLines="0" topLeftCell="KU1" zoomScale="90" zoomScaleNormal="90" workbookViewId="0">
      <selection activeCell="OG20" sqref="OG20"/>
    </sheetView>
  </sheetViews>
  <sheetFormatPr defaultColWidth="13.5546875" defaultRowHeight="16.5" x14ac:dyDescent="0.4"/>
  <cols>
    <col min="1" max="397" width="13.5546875" style="28"/>
    <col min="398" max="400" width="13.5546875" style="28" customWidth="1"/>
    <col min="401" max="16384" width="13.5546875" style="28"/>
  </cols>
  <sheetData>
    <row r="1" spans="1:400" s="32" customFormat="1" ht="27" customHeight="1" x14ac:dyDescent="0.4">
      <c r="A1" s="31" t="str">
        <f ca="1">IF(OFFSET(項目マップ!$B$1,COLUMN(),0,1,1)=0,"",OFFSET(項目マップ!$B$1,COLUMN(),0,1,1))</f>
        <v>レコードの開始行</v>
      </c>
      <c r="B1" s="31" t="str">
        <f ca="1">IF(OFFSET(項目マップ!$B$1,COLUMN(),0,1,1)=0,"",OFFSET(項目マップ!$B$1,COLUMN(),0,1,1))</f>
        <v>事業年度</v>
      </c>
      <c r="C1" s="31" t="str">
        <f ca="1">IF(OFFSET(項目マップ!$B$1,COLUMN(),0,1,1)=0,"",OFFSET(項目マップ!$B$1,COLUMN(),0,1,1))</f>
        <v>提出様式</v>
      </c>
      <c r="D1" s="31" t="str">
        <f ca="1">IF(OFFSET(項目マップ!$B$1,COLUMN(),0,1,1)=0,"",OFFSET(項目マップ!$B$1,COLUMN(),0,1,1))</f>
        <v>申請</v>
      </c>
      <c r="E1" s="31" t="str">
        <f ca="1">IF(OFFSET(項目マップ!$B$1,COLUMN(),0,1,1)=0,"",OFFSET(項目マップ!$B$1,COLUMN(),0,1,1))</f>
        <v>計変</v>
      </c>
      <c r="F1" s="31" t="str">
        <f ca="1">IF(OFFSET(項目マップ!$B$1,COLUMN(),0,1,1)=0,"",OFFSET(項目マップ!$B$1,COLUMN(),0,1,1))</f>
        <v>実績</v>
      </c>
      <c r="G1" s="31" t="str">
        <f ca="1">IF(OFFSET(項目マップ!$B$1,COLUMN(),0,1,1)=0,"",OFFSET(項目マップ!$B$1,COLUMN(),0,1,1))</f>
        <v/>
      </c>
      <c r="H1" s="31" t="str">
        <f ca="1">IF(OFFSET(項目マップ!$B$1,COLUMN(),0,1,1)=0,"",OFFSET(項目マップ!$B$1,COLUMN(),0,1,1))</f>
        <v>提出日</v>
      </c>
      <c r="I1" s="31" t="str">
        <f ca="1">IF(OFFSET(項目マップ!$B$1,COLUMN(),0,1,1)=0,"",OFFSET(項目マップ!$B$1,COLUMN(),0,1,1))</f>
        <v>スマートメーター等導入事業</v>
      </c>
      <c r="J1" s="31" t="str">
        <f ca="1">IF(OFFSET(項目マップ!$B$1,COLUMN(),0,1,1)=0,"",OFFSET(項目マップ!$B$1,COLUMN(),0,1,1))</f>
        <v>配送車両導入事業</v>
      </c>
      <c r="K1" s="31" t="str">
        <f ca="1">IF(OFFSET(項目マップ!$B$1,COLUMN(),0,1,1)=0,"",OFFSET(項目マップ!$B$1,COLUMN(),0,1,1))</f>
        <v>充填所自動化設備導入事業</v>
      </c>
      <c r="L1" s="31" t="str">
        <f ca="1">IF(OFFSET(項目マップ!$B$1,COLUMN(),0,1,1)=0,"",OFFSET(項目マップ!$B$1,COLUMN(),0,1,1))</f>
        <v>申請者　法人番号（13桁）</v>
      </c>
      <c r="M1" s="31" t="str">
        <f ca="1">IF(OFFSET(項目マップ!$B$1,COLUMN(),0,1,1)=0,"",OFFSET(項目マップ!$B$1,COLUMN(),0,1,1))</f>
        <v>申請者　法人名</v>
      </c>
      <c r="N1" s="31" t="str">
        <f ca="1">IF(OFFSET(項目マップ!$B$1,COLUMN(),0,1,1)=0,"",OFFSET(項目マップ!$B$1,COLUMN(),0,1,1))</f>
        <v>申請者　法人名カナ</v>
      </c>
      <c r="O1" s="31" t="str">
        <f ca="1">IF(OFFSET(項目マップ!$B$1,COLUMN(),0,1,1)=0,"",OFFSET(項目マップ!$B$1,COLUMN(),0,1,1))</f>
        <v>申請者　役職</v>
      </c>
      <c r="P1" s="31" t="str">
        <f ca="1">IF(OFFSET(項目マップ!$B$1,COLUMN(),0,1,1)=0,"",OFFSET(項目マップ!$B$1,COLUMN(),0,1,1))</f>
        <v>申請者　氏名</v>
      </c>
      <c r="Q1" s="31" t="str">
        <f ca="1">IF(OFFSET(項目マップ!$B$1,COLUMN(),0,1,1)=0,"",OFFSET(項目マップ!$B$1,COLUMN(),0,1,1))</f>
        <v>申請者　〒番号</v>
      </c>
      <c r="R1" s="31" t="str">
        <f ca="1">IF(OFFSET(項目マップ!$B$1,COLUMN(),0,1,1)=0,"",OFFSET(項目マップ!$B$1,COLUMN(),0,1,1))</f>
        <v>申請者　住所（都道府県）</v>
      </c>
      <c r="S1" s="31" t="str">
        <f ca="1">IF(OFFSET(項目マップ!$B$1,COLUMN(),0,1,1)=0,"",OFFSET(項目マップ!$B$1,COLUMN(),0,1,1))</f>
        <v>申請者　住所（都道府県以下）</v>
      </c>
      <c r="T1" s="31" t="str">
        <f ca="1">IF(OFFSET(項目マップ!$B$1,COLUMN(),0,1,1)=0,"",OFFSET(項目マップ!$B$1,COLUMN(),0,1,1))</f>
        <v>申請者　実務担当者所属部署</v>
      </c>
      <c r="U1" s="31" t="str">
        <f ca="1">IF(OFFSET(項目マップ!$B$1,COLUMN(),0,1,1)=0,"",OFFSET(項目マップ!$B$1,COLUMN(),0,1,1))</f>
        <v>申請者　実務担当者役職</v>
      </c>
      <c r="V1" s="31" t="str">
        <f ca="1">IF(OFFSET(項目マップ!$B$1,COLUMN(),0,1,1)=0,"",OFFSET(項目マップ!$B$1,COLUMN(),0,1,1))</f>
        <v>申請者　実務担当者氏名</v>
      </c>
      <c r="W1" s="31" t="str">
        <f ca="1">IF(OFFSET(項目マップ!$B$1,COLUMN(),0,1,1)=0,"",OFFSET(項目マップ!$B$1,COLUMN(),0,1,1))</f>
        <v>申請者　実務担当者氏名カナ</v>
      </c>
      <c r="X1" s="31" t="str">
        <f ca="1">IF(OFFSET(項目マップ!$B$1,COLUMN(),0,1,1)=0,"",OFFSET(項目マップ!$B$1,COLUMN(),0,1,1))</f>
        <v>申請者　実務担当者メールアドレス</v>
      </c>
      <c r="Y1" s="31" t="str">
        <f ca="1">IF(OFFSET(項目マップ!$B$1,COLUMN(),0,1,1)=0,"",OFFSET(項目マップ!$B$1,COLUMN(),0,1,1))</f>
        <v>申請者　実務担当者電話番号</v>
      </c>
      <c r="Z1" s="31" t="str">
        <f ca="1">IF(OFFSET(項目マップ!$B$1,COLUMN(),0,1,1)=0,"",OFFSET(項目マップ!$B$1,COLUMN(),0,1,1))</f>
        <v>申請者　実務担当者FAX番号</v>
      </c>
      <c r="AA1" s="31" t="str">
        <f ca="1">IF(OFFSET(項目マップ!$B$1,COLUMN(),0,1,1)=0,"",OFFSET(項目マップ!$B$1,COLUMN(),0,1,1))</f>
        <v>申請者　販売事業者登録番号</v>
      </c>
      <c r="AB1" s="31" t="str">
        <f ca="1">IF(OFFSET(項目マップ!$B$1,COLUMN(),0,1,1)=0,"",OFFSET(項目マップ!$B$1,COLUMN(),0,1,1))</f>
        <v>共同申請</v>
      </c>
      <c r="AC1" s="31" t="str">
        <f ca="1">IF(OFFSET(項目マップ!$B$1,COLUMN(),0,1,1)=0,"",OFFSET(項目マップ!$B$1,COLUMN(),0,1,1))</f>
        <v>共同申請者　法人番号（13桁）</v>
      </c>
      <c r="AD1" s="31" t="str">
        <f ca="1">IF(OFFSET(項目マップ!$B$1,COLUMN(),0,1,1)=0,"",OFFSET(項目マップ!$B$1,COLUMN(),0,1,1))</f>
        <v>共同申請者　法人名</v>
      </c>
      <c r="AE1" s="31" t="str">
        <f ca="1">IF(OFFSET(項目マップ!$B$1,COLUMN(),0,1,1)=0,"",OFFSET(項目マップ!$B$1,COLUMN(),0,1,1))</f>
        <v>共同申請者　法人名カナ</v>
      </c>
      <c r="AF1" s="31" t="str">
        <f ca="1">IF(OFFSET(項目マップ!$B$1,COLUMN(),0,1,1)=0,"",OFFSET(項目マップ!$B$1,COLUMN(),0,1,1))</f>
        <v>共同申請者　役職</v>
      </c>
      <c r="AG1" s="31" t="str">
        <f ca="1">IF(OFFSET(項目マップ!$B$1,COLUMN(),0,1,1)=0,"",OFFSET(項目マップ!$B$1,COLUMN(),0,1,1))</f>
        <v>共同申請者　氏名</v>
      </c>
      <c r="AH1" s="31" t="str">
        <f ca="1">IF(OFFSET(項目マップ!$B$1,COLUMN(),0,1,1)=0,"",OFFSET(項目マップ!$B$1,COLUMN(),0,1,1))</f>
        <v>共同申請者　〒番号</v>
      </c>
      <c r="AI1" s="31" t="str">
        <f ca="1">IF(OFFSET(項目マップ!$B$1,COLUMN(),0,1,1)=0,"",OFFSET(項目マップ!$B$1,COLUMN(),0,1,1))</f>
        <v>共同申請者　住所（都道府県）</v>
      </c>
      <c r="AJ1" s="31" t="str">
        <f ca="1">IF(OFFSET(項目マップ!$B$1,COLUMN(),0,1,1)=0,"",OFFSET(項目マップ!$B$1,COLUMN(),0,1,1))</f>
        <v>共同申請者　住所（都道府県以下）</v>
      </c>
      <c r="AK1" s="31" t="str">
        <f ca="1">IF(OFFSET(項目マップ!$B$1,COLUMN(),0,1,1)=0,"",OFFSET(項目マップ!$B$1,COLUMN(),0,1,1))</f>
        <v>共同申請者　実務担当者所属部署</v>
      </c>
      <c r="AL1" s="31" t="str">
        <f ca="1">IF(OFFSET(項目マップ!$B$1,COLUMN(),0,1,1)=0,"",OFFSET(項目マップ!$B$1,COLUMN(),0,1,1))</f>
        <v>共同申請者　実務担当者役職</v>
      </c>
      <c r="AM1" s="31" t="str">
        <f ca="1">IF(OFFSET(項目マップ!$B$1,COLUMN(),0,1,1)=0,"",OFFSET(項目マップ!$B$1,COLUMN(),0,1,1))</f>
        <v>共同申請者　実務担当者氏名</v>
      </c>
      <c r="AN1" s="31" t="str">
        <f ca="1">IF(OFFSET(項目マップ!$B$1,COLUMN(),0,1,1)=0,"",OFFSET(項目マップ!$B$1,COLUMN(),0,1,1))</f>
        <v>共同申請者　実務担当者氏名カナ</v>
      </c>
      <c r="AO1" s="31" t="str">
        <f ca="1">IF(OFFSET(項目マップ!$B$1,COLUMN(),0,1,1)=0,"",OFFSET(項目マップ!$B$1,COLUMN(),0,1,1))</f>
        <v>共同申請者　実務担当者メールアドレス</v>
      </c>
      <c r="AP1" s="31" t="str">
        <f ca="1">IF(OFFSET(項目マップ!$B$1,COLUMN(),0,1,1)=0,"",OFFSET(項目マップ!$B$1,COLUMN(),0,1,1))</f>
        <v>共同申請者　実務担当者電話番号</v>
      </c>
      <c r="AQ1" s="31" t="str">
        <f ca="1">IF(OFFSET(項目マップ!$B$1,COLUMN(),0,1,1)=0,"",OFFSET(項目マップ!$B$1,COLUMN(),0,1,1))</f>
        <v>共同申請者　実務担当者FAX番号</v>
      </c>
      <c r="AR1" s="31" t="str">
        <f ca="1">IF(OFFSET(項目マップ!$B$1,COLUMN(),0,1,1)=0,"",OFFSET(項目マップ!$B$1,COLUMN(),0,1,1))</f>
        <v>共同申請者　販売事業者登録番号</v>
      </c>
      <c r="AS1" s="31" t="str">
        <f ca="1">IF(OFFSET(項目マップ!$B$1,COLUMN(),0,1,1)=0,"",OFFSET(項目マップ!$B$1,COLUMN(),0,1,1))</f>
        <v>履行補助者　法人名</v>
      </c>
      <c r="AT1" s="31" t="str">
        <f ca="1">IF(OFFSET(項目マップ!$B$1,COLUMN(),0,1,1)=0,"",OFFSET(項目マップ!$B$1,COLUMN(),0,1,1))</f>
        <v>履行補助者　担当者所属部署</v>
      </c>
      <c r="AU1" s="31" t="str">
        <f ca="1">IF(OFFSET(項目マップ!$B$1,COLUMN(),0,1,1)=0,"",OFFSET(項目マップ!$B$1,COLUMN(),0,1,1))</f>
        <v>履行補助者　担当者役職</v>
      </c>
      <c r="AV1" s="31" t="str">
        <f ca="1">IF(OFFSET(項目マップ!$B$1,COLUMN(),0,1,1)=0,"",OFFSET(項目マップ!$B$1,COLUMN(),0,1,1))</f>
        <v>履行補助者　担当者氏名</v>
      </c>
      <c r="AW1" s="31" t="str">
        <f ca="1">IF(OFFSET(項目マップ!$B$1,COLUMN(),0,1,1)=0,"",OFFSET(項目マップ!$B$1,COLUMN(),0,1,1))</f>
        <v>履行補助者　担当者氏名カナ</v>
      </c>
      <c r="AX1" s="31" t="str">
        <f ca="1">IF(OFFSET(項目マップ!$B$1,COLUMN(),0,1,1)=0,"",OFFSET(項目マップ!$B$1,COLUMN(),0,1,1))</f>
        <v>履行補助者　〒番号</v>
      </c>
      <c r="AY1" s="31" t="str">
        <f ca="1">IF(OFFSET(項目マップ!$B$1,COLUMN(),0,1,1)=0,"",OFFSET(項目マップ!$B$1,COLUMN(),0,1,1))</f>
        <v>履行補助者　住所</v>
      </c>
      <c r="AZ1" s="31" t="str">
        <f ca="1">IF(OFFSET(項目マップ!$B$1,COLUMN(),0,1,1)=0,"",OFFSET(項目マップ!$B$1,COLUMN(),0,1,1))</f>
        <v>履行補助者　担当者メールアドレス</v>
      </c>
      <c r="BA1" s="31" t="str">
        <f ca="1">IF(OFFSET(項目マップ!$B$1,COLUMN(),0,1,1)=0,"",OFFSET(項目マップ!$B$1,COLUMN(),0,1,1))</f>
        <v>履行補助者　担当者電話番号</v>
      </c>
      <c r="BB1" s="31" t="str">
        <f ca="1">IF(OFFSET(項目マップ!$B$1,COLUMN(),0,1,1)=0,"",OFFSET(項目マップ!$B$1,COLUMN(),0,1,1))</f>
        <v>履行補助者　担当者FAX番号</v>
      </c>
      <c r="BC1" s="31" t="str">
        <f ca="1">IF(OFFSET(項目マップ!$B$1,COLUMN(),0,1,1)=0,"",OFFSET(項目マップ!$B$1,COLUMN(),0,1,1))</f>
        <v>履行補助者　担当者携帯電話番号</v>
      </c>
      <c r="BD1" s="31" t="str">
        <f ca="1">IF(OFFSET(項目マップ!$B$1,COLUMN(),0,1,1)=0,"",OFFSET(項目マップ!$B$1,COLUMN(),0,1,1))</f>
        <v>事業区分</v>
      </c>
      <c r="BE1" s="31" t="str">
        <f ca="1">IF(OFFSET(項目マップ!$B$1,COLUMN(),0,1,1)=0,"",OFFSET(項目マップ!$B$1,COLUMN(),0,1,1))</f>
        <v>事業区分名称</v>
      </c>
      <c r="BF1" s="31" t="str">
        <f ca="1">IF(OFFSET(項目マップ!$B$1,COLUMN(),0,1,1)=0,"",OFFSET(項目マップ!$B$1,COLUMN(),0,1,1))</f>
        <v>通信機器のメーカー名</v>
      </c>
      <c r="BG1" s="31" t="str">
        <f ca="1">IF(OFFSET(項目マップ!$B$1,COLUMN(),0,1,1)=0,"",OFFSET(項目マップ!$B$1,COLUMN(),0,1,1))</f>
        <v>区分</v>
      </c>
      <c r="BH1" s="31" t="str">
        <f ca="1">IF(OFFSET(項目マップ!$B$1,COLUMN(),0,1,1)=0,"",OFFSET(項目マップ!$B$1,COLUMN(),0,1,1))</f>
        <v>区分名称</v>
      </c>
      <c r="BI1" s="31" t="str">
        <f ca="1">IF(OFFSET(項目マップ!$B$1,COLUMN(),0,1,1)=0,"",OFFSET(項目マップ!$B$1,COLUMN(),0,1,1))</f>
        <v>メーカー名</v>
      </c>
      <c r="BJ1" s="31" t="str">
        <f ca="1">IF(OFFSET(項目マップ!$B$1,COLUMN(),0,1,1)=0,"",OFFSET(項目マップ!$B$1,COLUMN(),0,1,1))</f>
        <v/>
      </c>
      <c r="BK1" s="31" t="str">
        <f ca="1">IF(OFFSET(項目マップ!$B$1,COLUMN(),0,1,1)=0,"",OFFSET(項目マップ!$B$1,COLUMN(),0,1,1))</f>
        <v>本補助金を申請するにあたり、配送合理化に伴う価格抑制に協力します。</v>
      </c>
      <c r="BL1" s="31" t="str">
        <f ca="1">IF(OFFSET(項目マップ!$B$1,COLUMN(),0,1,1)=0,"",OFFSET(項目マップ!$B$1,COLUMN(),0,1,1))</f>
        <v/>
      </c>
      <c r="BM1" s="31" t="str">
        <f ca="1">IF(OFFSET(項目マップ!$B$1,COLUMN(),0,1,1)=0,"",OFFSET(項目マップ!$B$1,COLUMN(),0,1,1))</f>
        <v/>
      </c>
      <c r="BN1" s="31" t="str">
        <f ca="1">IF(OFFSET(項目マップ!$B$1,COLUMN(),0,1,1)=0,"",OFFSET(項目マップ!$B$1,COLUMN(),0,1,1))</f>
        <v/>
      </c>
      <c r="BO1" s="31" t="str">
        <f ca="1">IF(OFFSET(項目マップ!$B$1,COLUMN(),0,1,1)=0,"",OFFSET(項目マップ!$B$1,COLUMN(),0,1,1))</f>
        <v/>
      </c>
      <c r="BP1" s="31" t="str">
        <f ca="1">IF(OFFSET(項目マップ!$B$1,COLUMN(),0,1,1)=0,"",OFFSET(項目マップ!$B$1,COLUMN(),0,1,1))</f>
        <v/>
      </c>
      <c r="BQ1" s="31" t="str">
        <f ca="1">IF(OFFSET(項目マップ!$B$1,COLUMN(),0,1,1)=0,"",OFFSET(項目マップ!$B$1,COLUMN(),0,1,1))</f>
        <v/>
      </c>
      <c r="BR1" s="31" t="str">
        <f ca="1">IF(OFFSET(項目マップ!$B$1,COLUMN(),0,1,1)=0,"",OFFSET(項目マップ!$B$1,COLUMN(),0,1,1))</f>
        <v/>
      </c>
      <c r="BS1" s="31" t="str">
        <f ca="1">IF(OFFSET(項目マップ!$B$1,COLUMN(),0,1,1)=0,"",OFFSET(項目マップ!$B$1,COLUMN(),0,1,1))</f>
        <v/>
      </c>
      <c r="BT1" s="31" t="str">
        <f ca="1">IF(OFFSET(項目マップ!$B$1,COLUMN(),0,1,1)=0,"",OFFSET(項目マップ!$B$1,COLUMN(),0,1,1))</f>
        <v/>
      </c>
      <c r="BU1" s="31" t="str">
        <f ca="1">IF(OFFSET(項目マップ!$B$1,COLUMN(),0,1,1)=0,"",OFFSET(項目マップ!$B$1,COLUMN(),0,1,1))</f>
        <v/>
      </c>
      <c r="BV1" s="31" t="str">
        <f ca="1">IF(OFFSET(項目マップ!$B$1,COLUMN(),0,1,1)=0,"",OFFSET(項目マップ!$B$1,COLUMN(),0,1,1))</f>
        <v/>
      </c>
      <c r="BW1" s="31" t="str">
        <f ca="1">IF(OFFSET(項目マップ!$B$1,COLUMN(),0,1,1)=0,"",OFFSET(項目マップ!$B$1,COLUMN(),0,1,1))</f>
        <v/>
      </c>
      <c r="BX1" s="31" t="str">
        <f ca="1">IF(OFFSET(項目マップ!$B$1,COLUMN(),0,1,1)=0,"",OFFSET(項目マップ!$B$1,COLUMN(),0,1,1))</f>
        <v>顧客件数（スマートメータ―等）</v>
      </c>
      <c r="BY1" s="31" t="str">
        <f ca="1">IF(OFFSET(項目マップ!$B$1,COLUMN(),0,1,1)=0,"",OFFSET(項目マップ!$B$1,COLUMN(),0,1,1))</f>
        <v>導入済の件数（スマートメータ―等）</v>
      </c>
      <c r="BZ1" s="31" t="str">
        <f ca="1">IF(OFFSET(項目マップ!$B$1,COLUMN(),0,1,1)=0,"",OFFSET(項目マップ!$B$1,COLUMN(),0,1,1))</f>
        <v>現行導入率（スマートメータ―等）</v>
      </c>
      <c r="CA1" s="31" t="str">
        <f ca="1">IF(OFFSET(項目マップ!$B$1,COLUMN(),0,1,1)=0,"",OFFSET(項目マップ!$B$1,COLUMN(),0,1,1))</f>
        <v>補助事業での新規導入件数（通信端末）</v>
      </c>
      <c r="CB1" s="31" t="str">
        <f ca="1">IF(OFFSET(項目マップ!$B$1,COLUMN(),0,1,1)=0,"",OFFSET(項目マップ!$B$1,COLUMN(),0,1,1))</f>
        <v>補助事業での新規導入件数（ガスメーター）</v>
      </c>
      <c r="CC1" s="31" t="str">
        <f ca="1">IF(OFFSET(項目マップ!$B$1,COLUMN(),0,1,1)=0,"",OFFSET(項目マップ!$B$1,COLUMN(),0,1,1))</f>
        <v>新規導入件数判定（通信端末）</v>
      </c>
      <c r="CD1" s="31" t="str">
        <f ca="1">IF(OFFSET(項目マップ!$B$1,COLUMN(),0,1,1)=0,"",OFFSET(項目マップ!$B$1,COLUMN(),0,1,1))</f>
        <v>新規導入件数判定（ガスメーター）</v>
      </c>
      <c r="CE1" s="31" t="str">
        <f ca="1">IF(OFFSET(項目マップ!$B$1,COLUMN(),0,1,1)=0,"",OFFSET(項目マップ!$B$1,COLUMN(),0,1,1))</f>
        <v/>
      </c>
      <c r="CF1" s="31" t="str">
        <f ca="1">IF(OFFSET(項目マップ!$B$1,COLUMN(),0,1,1)=0,"",OFFSET(項目マップ!$B$1,COLUMN(),0,1,1))</f>
        <v/>
      </c>
      <c r="CG1" s="31" t="str">
        <f ca="1">IF(OFFSET(項目マップ!$B$1,COLUMN(),0,1,1)=0,"",OFFSET(項目マップ!$B$1,COLUMN(),0,1,1))</f>
        <v/>
      </c>
      <c r="CH1" s="31" t="str">
        <f ca="1">IF(OFFSET(項目マップ!$B$1,COLUMN(),0,1,1)=0,"",OFFSET(項目マップ!$B$1,COLUMN(),0,1,1))</f>
        <v>新規導入したいシステムの番号（スマートメータ―等）</v>
      </c>
      <c r="CI1" s="31" t="str">
        <f ca="1">IF(OFFSET(項目マップ!$B$1,COLUMN(),0,1,1)=0,"",OFFSET(項目マップ!$B$1,COLUMN(),0,1,1))</f>
        <v>新規導入したいシステムの名称（スマートメータ―等）</v>
      </c>
      <c r="CJ1" s="31" t="str">
        <f ca="1">IF(OFFSET(項目マップ!$B$1,COLUMN(),0,1,1)=0,"",OFFSET(項目マップ!$B$1,COLUMN(),0,1,1))</f>
        <v>導入予定台数（バルクローリー）</v>
      </c>
      <c r="CK1" s="31" t="str">
        <f ca="1">IF(OFFSET(項目マップ!$B$1,COLUMN(),0,1,1)=0,"",OFFSET(項目マップ!$B$1,COLUMN(),0,1,1))</f>
        <v>導入事業所名（バルクローリー）</v>
      </c>
      <c r="CL1" s="31" t="str">
        <f ca="1">IF(OFFSET(項目マップ!$B$1,COLUMN(),0,1,1)=0,"",OFFSET(項目マップ!$B$1,COLUMN(),0,1,1))</f>
        <v>導入事業所所在地（バルクローリー）</v>
      </c>
      <c r="CM1" s="31" t="str">
        <f ca="1">IF(OFFSET(項目マップ!$B$1,COLUMN(),0,1,1)=0,"",OFFSET(項目マップ!$B$1,COLUMN(),0,1,1))</f>
        <v>新規か入替の番号（バルクローリー）</v>
      </c>
      <c r="CN1" s="31" t="str">
        <f ca="1">IF(OFFSET(項目マップ!$B$1,COLUMN(),0,1,1)=0,"",OFFSET(項目マップ!$B$1,COLUMN(),0,1,1))</f>
        <v>新規か入替の別（バルクローリー）</v>
      </c>
      <c r="CO1" s="31" t="str">
        <f ca="1">IF(OFFSET(項目マップ!$B$1,COLUMN(),0,1,1)=0,"",OFFSET(項目マップ!$B$1,COLUMN(),0,1,1))</f>
        <v>種別番号（バルクローリー）</v>
      </c>
      <c r="CP1" s="31" t="str">
        <f ca="1">IF(OFFSET(項目マップ!$B$1,COLUMN(),0,1,1)=0,"",OFFSET(項目マップ!$B$1,COLUMN(),0,1,1))</f>
        <v>種別名称（バルクローリー）</v>
      </c>
      <c r="CQ1" s="31" t="str">
        <f ca="1">IF(OFFSET(項目マップ!$B$1,COLUMN(),0,1,1)=0,"",OFFSET(項目マップ!$B$1,COLUMN(),0,1,1))</f>
        <v>受託件数（バルクローリー）</v>
      </c>
      <c r="CR1" s="31" t="str">
        <f ca="1">IF(OFFSET(項目マップ!$B$1,COLUMN(),0,1,1)=0,"",OFFSET(項目マップ!$B$1,COLUMN(),0,1,1))</f>
        <v>導入予定台数（容器配送車）</v>
      </c>
      <c r="CS1" s="31" t="str">
        <f ca="1">IF(OFFSET(項目マップ!$B$1,COLUMN(),0,1,1)=0,"",OFFSET(項目マップ!$B$1,COLUMN(),0,1,1))</f>
        <v>導入事業所名（容器配送車）</v>
      </c>
      <c r="CT1" s="31" t="str">
        <f ca="1">IF(OFFSET(項目マップ!$B$1,COLUMN(),0,1,1)=0,"",OFFSET(項目マップ!$B$1,COLUMN(),0,1,1))</f>
        <v>導入事業所所在地（容器配送車）</v>
      </c>
      <c r="CU1" s="31" t="str">
        <f ca="1">IF(OFFSET(項目マップ!$B$1,COLUMN(),0,1,1)=0,"",OFFSET(項目マップ!$B$1,COLUMN(),0,1,1))</f>
        <v>新規か入替の番号（容器配送車）</v>
      </c>
      <c r="CV1" s="31" t="str">
        <f ca="1">IF(OFFSET(項目マップ!$B$1,COLUMN(),0,1,1)=0,"",OFFSET(項目マップ!$B$1,COLUMN(),0,1,1))</f>
        <v>新規か入替の別（容器配送車）</v>
      </c>
      <c r="CW1" s="31" t="str">
        <f ca="1">IF(OFFSET(項目マップ!$B$1,COLUMN(),0,1,1)=0,"",OFFSET(項目マップ!$B$1,COLUMN(),0,1,1))</f>
        <v>種別番号（容器配送車）</v>
      </c>
      <c r="CX1" s="31" t="str">
        <f ca="1">IF(OFFSET(項目マップ!$B$1,COLUMN(),0,1,1)=0,"",OFFSET(項目マップ!$B$1,COLUMN(),0,1,1))</f>
        <v>種別名称（容器配送車）</v>
      </c>
      <c r="CY1" s="31" t="str">
        <f ca="1">IF(OFFSET(項目マップ!$B$1,COLUMN(),0,1,1)=0,"",OFFSET(項目マップ!$B$1,COLUMN(),0,1,1))</f>
        <v>受託件数（容器配送車）</v>
      </c>
      <c r="CZ1" s="31" t="str">
        <f ca="1">IF(OFFSET(項目マップ!$B$1,COLUMN(),0,1,1)=0,"",OFFSET(項目マップ!$B$1,COLUMN(),0,1,1))</f>
        <v>今回導入したい車両</v>
      </c>
      <c r="DA1" s="31" t="str">
        <f ca="1">IF(OFFSET(項目マップ!$B$1,COLUMN(),0,1,1)=0,"",OFFSET(項目マップ!$B$1,COLUMN(),0,1,1))</f>
        <v>今回導入したい台数</v>
      </c>
      <c r="DB1" s="31" t="str">
        <f ca="1">IF(OFFSET(項目マップ!$B$1,COLUMN(),0,1,1)=0,"",OFFSET(項目マップ!$B$1,COLUMN(),0,1,1))</f>
        <v>導入事業所名</v>
      </c>
      <c r="DC1" s="31" t="str">
        <f ca="1">IF(OFFSET(項目マップ!$B$1,COLUMN(),0,1,1)=0,"",OFFSET(項目マップ!$B$1,COLUMN(),0,1,1))</f>
        <v>受託件数</v>
      </c>
      <c r="DD1" s="31" t="str">
        <f ca="1">IF(OFFSET(項目マップ!$B$1,COLUMN(),0,1,1)=0,"",OFFSET(項目マップ!$B$1,COLUMN(),0,1,1))</f>
        <v>新規か入替の別</v>
      </c>
      <c r="DE1" s="31" t="str">
        <f ca="1">IF(OFFSET(項目マップ!$B$1,COLUMN(),0,1,1)=0,"",OFFSET(項目マップ!$B$1,COLUMN(),0,1,1))</f>
        <v>種別番号</v>
      </c>
      <c r="DF1" s="31" t="str">
        <f ca="1">IF(OFFSET(項目マップ!$B$1,COLUMN(),0,1,1)=0,"",OFFSET(項目マップ!$B$1,COLUMN(),0,1,1))</f>
        <v>導入予定台数（充填機）</v>
      </c>
      <c r="DG1" s="31" t="str">
        <f ca="1">IF(OFFSET(項目マップ!$B$1,COLUMN(),0,1,1)=0,"",OFFSET(項目マップ!$B$1,COLUMN(),0,1,1))</f>
        <v>導入事業所名（充填機）</v>
      </c>
      <c r="DH1" s="31" t="str">
        <f ca="1">IF(OFFSET(項目マップ!$B$1,COLUMN(),0,1,1)=0,"",OFFSET(項目マップ!$B$1,COLUMN(),0,1,1))</f>
        <v>導入事業所所在地（充填機）</v>
      </c>
      <c r="DI1" s="31" t="str">
        <f ca="1">IF(OFFSET(項目マップ!$B$1,COLUMN(),0,1,1)=0,"",OFFSET(項目マップ!$B$1,COLUMN(),0,1,1))</f>
        <v>種別番号（充填機）</v>
      </c>
      <c r="DJ1" s="31" t="str">
        <f ca="1">IF(OFFSET(項目マップ!$B$1,COLUMN(),0,1,1)=0,"",OFFSET(項目マップ!$B$1,COLUMN(),0,1,1))</f>
        <v>種別名称（充填機）</v>
      </c>
      <c r="DK1" s="31" t="str">
        <f ca="1">IF(OFFSET(項目マップ!$B$1,COLUMN(),0,1,1)=0,"",OFFSET(項目マップ!$B$1,COLUMN(),0,1,1))</f>
        <v>年間充填数量（充填機）</v>
      </c>
      <c r="DL1" s="31" t="str">
        <f ca="1">IF(OFFSET(項目マップ!$B$1,COLUMN(),0,1,1)=0,"",OFFSET(項目マップ!$B$1,COLUMN(),0,1,1))</f>
        <v>現在のメーカー名（充填機）</v>
      </c>
      <c r="DM1" s="31" t="str">
        <f ca="1">IF(OFFSET(項目マップ!$B$1,COLUMN(),0,1,1)=0,"",OFFSET(項目マップ!$B$1,COLUMN(),0,1,1))</f>
        <v>設置年月日（充填機）</v>
      </c>
      <c r="DN1" s="31" t="str">
        <f ca="1">IF(OFFSET(項目マップ!$B$1,COLUMN(),0,1,1)=0,"",OFFSET(項目マップ!$B$1,COLUMN(),0,1,1))</f>
        <v>導入予定機器台数（充填機）</v>
      </c>
      <c r="DO1" s="31" t="str">
        <f ca="1">IF(OFFSET(項目マップ!$B$1,COLUMN(),0,1,1)=0,"",OFFSET(項目マップ!$B$1,COLUMN(),0,1,1))</f>
        <v>導入予定機器台数（回転テーブル）</v>
      </c>
      <c r="DP1" s="31" t="str">
        <f ca="1">IF(OFFSET(項目マップ!$B$1,COLUMN(),0,1,1)=0,"",OFFSET(項目マップ!$B$1,COLUMN(),0,1,1))</f>
        <v>導入予定機器台数（機器操作部）</v>
      </c>
      <c r="DQ1" s="31" t="str">
        <f ca="1">IF(OFFSET(項目マップ!$B$1,COLUMN(),0,1,1)=0,"",OFFSET(項目マップ!$B$1,COLUMN(),0,1,1))</f>
        <v>導入予定機器台数（バーコードリーダー）</v>
      </c>
      <c r="DR1" s="31" t="str">
        <f ca="1">IF(OFFSET(項目マップ!$B$1,COLUMN(),0,1,1)=0,"",OFFSET(項目マップ!$B$1,COLUMN(),0,1,1))</f>
        <v>導入予定機器台数（チェーンコンベア）</v>
      </c>
      <c r="DS1" s="31" t="str">
        <f ca="1">IF(OFFSET(項目マップ!$B$1,COLUMN(),0,1,1)=0,"",OFFSET(項目マップ!$B$1,COLUMN(),0,1,1))</f>
        <v>導入予定機器台数（防爆モーター）</v>
      </c>
      <c r="DT1" s="31" t="str">
        <f ca="1">IF(OFFSET(項目マップ!$B$1,COLUMN(),0,1,1)=0,"",OFFSET(項目マップ!$B$1,COLUMN(),0,1,1))</f>
        <v>導入予定機器台数（バーローラー）</v>
      </c>
      <c r="DU1" s="31" t="str">
        <f ca="1">IF(OFFSET(項目マップ!$B$1,COLUMN(),0,1,1)=0,"",OFFSET(項目マップ!$B$1,COLUMN(),0,1,1))</f>
        <v>導入予定機器台数（充填システム）</v>
      </c>
      <c r="DV1" s="31" t="str">
        <f ca="1">IF(OFFSET(項目マップ!$B$1,COLUMN(),0,1,1)=0,"",OFFSET(項目マップ!$B$1,COLUMN(),0,1,1))</f>
        <v>導入予定機器台数（手入力①）</v>
      </c>
      <c r="DW1" s="31" t="str">
        <f ca="1">IF(OFFSET(項目マップ!$B$1,COLUMN(),0,1,1)=0,"",OFFSET(項目マップ!$B$1,COLUMN(),0,1,1))</f>
        <v>導入予定機器台数（手入力②）</v>
      </c>
      <c r="DX1" s="31" t="str">
        <f ca="1">IF(OFFSET(項目マップ!$B$1,COLUMN(),0,1,1)=0,"",OFFSET(項目マップ!$B$1,COLUMN(),0,1,1))</f>
        <v>導入予定機器台数（手入力③）</v>
      </c>
      <c r="DY1" s="31" t="str">
        <f ca="1">IF(OFFSET(項目マップ!$B$1,COLUMN(),0,1,1)=0,"",OFFSET(項目マップ!$B$1,COLUMN(),0,1,1))</f>
        <v>導入予定機器設備（手入力①）</v>
      </c>
      <c r="DZ1" s="31" t="str">
        <f ca="1">IF(OFFSET(項目マップ!$B$1,COLUMN(),0,1,1)=0,"",OFFSET(項目マップ!$B$1,COLUMN(),0,1,1))</f>
        <v>導入予定機器設備（手入力②）</v>
      </c>
      <c r="EA1" s="31" t="str">
        <f ca="1">IF(OFFSET(項目マップ!$B$1,COLUMN(),0,1,1)=0,"",OFFSET(項目マップ!$B$1,COLUMN(),0,1,1))</f>
        <v>導入予定機器設備（手入力③）</v>
      </c>
      <c r="EB1" s="31" t="str">
        <f ca="1">IF(OFFSET(項目マップ!$B$1,COLUMN(),0,1,1)=0,"",OFFSET(項目マップ!$B$1,COLUMN(),0,1,1))</f>
        <v/>
      </c>
      <c r="EC1" s="31" t="str">
        <f ca="1">IF(OFFSET(項目マップ!$B$1,COLUMN(),0,1,1)=0,"",OFFSET(項目マップ!$B$1,COLUMN(),0,1,1))</f>
        <v/>
      </c>
      <c r="ED1" s="31" t="str">
        <f ca="1">IF(OFFSET(項目マップ!$B$1,COLUMN(),0,1,1)=0,"",OFFSET(項目マップ!$B$1,COLUMN(),0,1,1))</f>
        <v/>
      </c>
      <c r="EE1" s="31" t="str">
        <f ca="1">IF(OFFSET(項目マップ!$B$1,COLUMN(),0,1,1)=0,"",OFFSET(項目マップ!$B$1,COLUMN(),0,1,1))</f>
        <v>補助事業に要する経費（イ）物品購入費</v>
      </c>
      <c r="EF1" s="31" t="str">
        <f ca="1">IF(OFFSET(項目マップ!$B$1,COLUMN(),0,1,1)=0,"",OFFSET(項目マップ!$B$1,COLUMN(),0,1,1))</f>
        <v>補助事業に要する経費（ロ）消耗品費等</v>
      </c>
      <c r="EG1" s="31" t="str">
        <f ca="1">IF(OFFSET(項目マップ!$B$1,COLUMN(),0,1,1)=0,"",OFFSET(項目マップ!$B$1,COLUMN(),0,1,1))</f>
        <v>補助事業に要する経費（ハ）その他</v>
      </c>
      <c r="EH1" s="31" t="str">
        <f ca="1">IF(OFFSET(項目マップ!$B$1,COLUMN(),0,1,1)=0,"",OFFSET(項目マップ!$B$1,COLUMN(),0,1,1))</f>
        <v>補助対象経費（イ）物品購入費</v>
      </c>
      <c r="EI1" s="31" t="str">
        <f ca="1">IF(OFFSET(項目マップ!$B$1,COLUMN(),0,1,1)=0,"",OFFSET(項目マップ!$B$1,COLUMN(),0,1,1))</f>
        <v>補助対象経費（ロ）消耗品費等</v>
      </c>
      <c r="EJ1" s="31" t="str">
        <f ca="1">IF(OFFSET(項目マップ!$B$1,COLUMN(),0,1,1)=0,"",OFFSET(項目マップ!$B$1,COLUMN(),0,1,1))</f>
        <v>補助対象経費（ハ）その他</v>
      </c>
      <c r="EK1" s="31" t="str">
        <f ca="1">IF(OFFSET(項目マップ!$B$1,COLUMN(),0,1,1)=0,"",OFFSET(項目マップ!$B$1,COLUMN(),0,1,1))</f>
        <v>補助率</v>
      </c>
      <c r="EL1" s="31" t="str">
        <f ca="1">IF(OFFSET(項目マップ!$B$1,COLUMN(),0,1,1)=0,"",OFFSET(項目マップ!$B$1,COLUMN(),0,1,1))</f>
        <v>補助金交付申請額（イ）物品購入費</v>
      </c>
      <c r="EM1" s="31" t="str">
        <f ca="1">IF(OFFSET(項目マップ!$B$1,COLUMN(),0,1,1)=0,"",OFFSET(項目マップ!$B$1,COLUMN(),0,1,1))</f>
        <v>補助金交付申請額（ロ）消耗品費等</v>
      </c>
      <c r="EN1" s="31" t="str">
        <f ca="1">IF(OFFSET(項目マップ!$B$1,COLUMN(),0,1,1)=0,"",OFFSET(項目マップ!$B$1,COLUMN(),0,1,1))</f>
        <v>補助金交付申請額（ハ）その他</v>
      </c>
      <c r="EO1" s="31" t="str">
        <f ca="1">IF(OFFSET(項目マップ!$B$1,COLUMN(),0,1,1)=0,"",OFFSET(項目マップ!$B$1,COLUMN(),0,1,1))</f>
        <v>補助事業に要する経費　計</v>
      </c>
      <c r="EP1" s="31" t="str">
        <f ca="1">IF(OFFSET(項目マップ!$B$1,COLUMN(),0,1,1)=0,"",OFFSET(項目マップ!$B$1,COLUMN(),0,1,1))</f>
        <v>補助対象経費　計</v>
      </c>
      <c r="EQ1" s="31" t="str">
        <f ca="1">IF(OFFSET(項目マップ!$B$1,COLUMN(),0,1,1)=0,"",OFFSET(項目マップ!$B$1,COLUMN(),0,1,1))</f>
        <v>補助金交付申請額　計</v>
      </c>
      <c r="ER1" s="31" t="str">
        <f ca="1">IF(OFFSET(項目マップ!$B$1,COLUMN(),0,1,1)=0,"",OFFSET(項目マップ!$B$1,COLUMN(),0,1,1))</f>
        <v/>
      </c>
      <c r="ES1" s="31" t="str">
        <f ca="1">IF(OFFSET(項目マップ!$B$1,COLUMN(),0,1,1)=0,"",OFFSET(項目マップ!$B$1,COLUMN(),0,1,1))</f>
        <v>補助対象経費判定</v>
      </c>
      <c r="ET1" s="31" t="str">
        <f ca="1">IF(OFFSET(項目マップ!$B$1,COLUMN(),0,1,1)=0,"",OFFSET(項目マップ!$B$1,COLUMN(),0,1,1))</f>
        <v/>
      </c>
      <c r="EU1" s="31" t="str">
        <f ca="1">IF(OFFSET(項目マップ!$B$1,COLUMN(),0,1,1)=0,"",OFFSET(項目マップ!$B$1,COLUMN(),0,1,1))</f>
        <v/>
      </c>
      <c r="EV1" s="31" t="str">
        <f ca="1">IF(OFFSET(項目マップ!$B$1,COLUMN(),0,1,1)=0,"",OFFSET(項目マップ!$B$1,COLUMN(),0,1,1))</f>
        <v>事業完了日</v>
      </c>
      <c r="EW1" s="31" t="str">
        <f ca="1">IF(OFFSET(項目マップ!$B$1,COLUMN(),0,1,1)=0,"",OFFSET(項目マップ!$B$1,COLUMN(),0,1,1))</f>
        <v>導入するシステムの特徴</v>
      </c>
      <c r="EX1" s="31" t="str">
        <f ca="1">IF(OFFSET(項目マップ!$B$1,COLUMN(),0,1,1)=0,"",OFFSET(項目マップ!$B$1,COLUMN(),0,1,1))</f>
        <v/>
      </c>
      <c r="EY1" s="31" t="str">
        <f ca="1">IF(OFFSET(項目マップ!$B$1,COLUMN(),0,1,1)=0,"",OFFSET(項目マップ!$B$1,COLUMN(),0,1,1))</f>
        <v>交付決定日</v>
      </c>
      <c r="EZ1" s="31" t="str">
        <f ca="1">IF(OFFSET(項目マップ!$B$1,COLUMN(),0,1,1)=0,"",OFFSET(項目マップ!$B$1,COLUMN(),0,1,1))</f>
        <v>補助金交付番号</v>
      </c>
      <c r="FA1" s="31" t="str">
        <f ca="1">IF(OFFSET(項目マップ!$B$1,COLUMN(),0,1,1)=0,"",OFFSET(項目マップ!$B$1,COLUMN(),0,1,1))</f>
        <v/>
      </c>
      <c r="FB1" s="31" t="str">
        <f ca="1">IF(OFFSET(項目マップ!$B$1,COLUMN(),0,1,1)=0,"",OFFSET(項目マップ!$B$1,COLUMN(),0,1,1))</f>
        <v>第6 計画変更等の事項①</v>
      </c>
      <c r="FC1" s="31" t="str">
        <f ca="1">IF(OFFSET(項目マップ!$B$1,COLUMN(),0,1,1)=0,"",OFFSET(項目マップ!$B$1,COLUMN(),0,1,1))</f>
        <v>第6 計画変更等の内容①</v>
      </c>
      <c r="FD1" s="31" t="str">
        <f ca="1">IF(OFFSET(項目マップ!$B$1,COLUMN(),0,1,1)=0,"",OFFSET(項目マップ!$B$1,COLUMN(),0,1,1))</f>
        <v>第6 計画変更等の事項②</v>
      </c>
      <c r="FE1" s="31" t="str">
        <f ca="1">IF(OFFSET(項目マップ!$B$1,COLUMN(),0,1,1)=0,"",OFFSET(項目マップ!$B$1,COLUMN(),0,1,1))</f>
        <v>第6 計画変更等の内容②</v>
      </c>
      <c r="FF1" s="31" t="str">
        <f ca="1">IF(OFFSET(項目マップ!$B$1,COLUMN(),0,1,1)=0,"",OFFSET(項目マップ!$B$1,COLUMN(),0,1,1))</f>
        <v>第6 計画変更等の事項③</v>
      </c>
      <c r="FG1" s="31" t="str">
        <f ca="1">IF(OFFSET(項目マップ!$B$1,COLUMN(),0,1,1)=0,"",OFFSET(項目マップ!$B$1,COLUMN(),0,1,1))</f>
        <v>第6 計画変更等の内容③</v>
      </c>
      <c r="FH1" s="31" t="str">
        <f ca="1">IF(OFFSET(項目マップ!$B$1,COLUMN(),0,1,1)=0,"",OFFSET(項目マップ!$B$1,COLUMN(),0,1,1))</f>
        <v>第6 計画変更等の事項④</v>
      </c>
      <c r="FI1" s="31" t="str">
        <f ca="1">IF(OFFSET(項目マップ!$B$1,COLUMN(),0,1,1)=0,"",OFFSET(項目マップ!$B$1,COLUMN(),0,1,1))</f>
        <v>第6 計画変更等の内容④</v>
      </c>
      <c r="FJ1" s="31" t="str">
        <f ca="1">IF(OFFSET(項目マップ!$B$1,COLUMN(),0,1,1)=0,"",OFFSET(項目マップ!$B$1,COLUMN(),0,1,1))</f>
        <v>第6 計画変更等の理由</v>
      </c>
      <c r="FK1" s="31" t="str">
        <f ca="1">IF(OFFSET(項目マップ!$B$1,COLUMN(),0,1,1)=0,"",OFFSET(項目マップ!$B$1,COLUMN(),0,1,1))</f>
        <v>第6 添付資料</v>
      </c>
      <c r="FL1" s="31" t="str">
        <f ca="1">IF(OFFSET(項目マップ!$B$1,COLUMN(),0,1,1)=0,"",OFFSET(項目マップ!$B$1,COLUMN(),0,1,1))</f>
        <v>第7 計画変更等の事項①</v>
      </c>
      <c r="FM1" s="31" t="str">
        <f ca="1">IF(OFFSET(項目マップ!$B$1,COLUMN(),0,1,1)=0,"",OFFSET(項目マップ!$B$1,COLUMN(),0,1,1))</f>
        <v>第7 計画変更等の内容①</v>
      </c>
      <c r="FN1" s="31" t="str">
        <f ca="1">IF(OFFSET(項目マップ!$B$1,COLUMN(),0,1,1)=0,"",OFFSET(項目マップ!$B$1,COLUMN(),0,1,1))</f>
        <v>第7 計画変更等の事項②</v>
      </c>
      <c r="FO1" s="31" t="str">
        <f ca="1">IF(OFFSET(項目マップ!$B$1,COLUMN(),0,1,1)=0,"",OFFSET(項目マップ!$B$1,COLUMN(),0,1,1))</f>
        <v>第7 計画変更等の内容②</v>
      </c>
      <c r="FP1" s="31" t="str">
        <f ca="1">IF(OFFSET(項目マップ!$B$1,COLUMN(),0,1,1)=0,"",OFFSET(項目マップ!$B$1,COLUMN(),0,1,1))</f>
        <v>第7 計画変更等の事項③</v>
      </c>
      <c r="FQ1" s="31" t="str">
        <f ca="1">IF(OFFSET(項目マップ!$B$1,COLUMN(),0,1,1)=0,"",OFFSET(項目マップ!$B$1,COLUMN(),0,1,1))</f>
        <v>第7 計画変更等の内容③</v>
      </c>
      <c r="FR1" s="31" t="str">
        <f ca="1">IF(OFFSET(項目マップ!$B$1,COLUMN(),0,1,1)=0,"",OFFSET(項目マップ!$B$1,COLUMN(),0,1,1))</f>
        <v>第7 計画変更等の事項④</v>
      </c>
      <c r="FS1" s="31" t="str">
        <f ca="1">IF(OFFSET(項目マップ!$B$1,COLUMN(),0,1,1)=0,"",OFFSET(項目マップ!$B$1,COLUMN(),0,1,1))</f>
        <v>第7 計画変更等の内容④</v>
      </c>
      <c r="FT1" s="31" t="str">
        <f ca="1">IF(OFFSET(項目マップ!$B$1,COLUMN(),0,1,1)=0,"",OFFSET(項目マップ!$B$1,COLUMN(),0,1,1))</f>
        <v>第7 計画変更等の理由</v>
      </c>
      <c r="FU1" s="31" t="str">
        <f ca="1">IF(OFFSET(項目マップ!$B$1,COLUMN(),0,1,1)=0,"",OFFSET(項目マップ!$B$1,COLUMN(),0,1,1))</f>
        <v>第7 添付資料</v>
      </c>
      <c r="FV1" s="31" t="str">
        <f ca="1">IF(OFFSET(項目マップ!$B$1,COLUMN(),0,1,1)=0,"",OFFSET(項目マップ!$B$1,COLUMN(),0,1,1))</f>
        <v>事業完了日</v>
      </c>
      <c r="FW1" s="31" t="str">
        <f ca="1">IF(OFFSET(項目マップ!$B$1,COLUMN(),0,1,1)=0,"",OFFSET(項目マップ!$B$1,COLUMN(),0,1,1))</f>
        <v/>
      </c>
      <c r="FX1" s="31" t="str">
        <f ca="1">IF(OFFSET(項目マップ!$B$1,COLUMN(),0,1,1)=0,"",OFFSET(項目マップ!$B$1,COLUMN(),0,1,1))</f>
        <v/>
      </c>
      <c r="FY1" s="31" t="str">
        <f ca="1">IF(OFFSET(項目マップ!$B$1,COLUMN(),0,1,1)=0,"",OFFSET(項目マップ!$B$1,COLUMN(),0,1,1))</f>
        <v/>
      </c>
      <c r="FZ1" s="31" t="str">
        <f ca="1">IF(OFFSET(項目マップ!$B$1,COLUMN(),0,1,1)=0,"",OFFSET(項目マップ!$B$1,COLUMN(),0,1,1))</f>
        <v/>
      </c>
      <c r="GA1" s="31" t="str">
        <f ca="1">IF(OFFSET(項目マップ!$B$1,COLUMN(),0,1,1)=0,"",OFFSET(項目マップ!$B$1,COLUMN(),0,1,1))</f>
        <v/>
      </c>
      <c r="GB1" s="31" t="str">
        <f ca="1">IF(OFFSET(項目マップ!$B$1,COLUMN(),0,1,1)=0,"",OFFSET(項目マップ!$B$1,COLUMN(),0,1,1))</f>
        <v/>
      </c>
      <c r="GC1" s="31" t="str">
        <f ca="1">IF(OFFSET(項目マップ!$B$1,COLUMN(),0,1,1)=0,"",OFFSET(項目マップ!$B$1,COLUMN(),0,1,1))</f>
        <v/>
      </c>
      <c r="GD1" s="31" t="str">
        <f ca="1">IF(OFFSET(項目マップ!$B$1,COLUMN(),0,1,1)=0,"",OFFSET(項目マップ!$B$1,COLUMN(),0,1,1))</f>
        <v/>
      </c>
      <c r="GE1" s="31" t="str">
        <f ca="1">IF(OFFSET(項目マップ!$B$1,COLUMN(),0,1,1)=0,"",OFFSET(項目マップ!$B$1,COLUMN(),0,1,1))</f>
        <v/>
      </c>
      <c r="GF1" s="31" t="str">
        <f ca="1">IF(OFFSET(項目マップ!$B$1,COLUMN(),0,1,1)=0,"",OFFSET(項目マップ!$B$1,COLUMN(),0,1,1))</f>
        <v>変　顧客件数（スマートメータ―等）</v>
      </c>
      <c r="GG1" s="31" t="str">
        <f ca="1">IF(OFFSET(項目マップ!$B$1,COLUMN(),0,1,1)=0,"",OFFSET(項目マップ!$B$1,COLUMN(),0,1,1))</f>
        <v>変　導入済の件数（スマートメータ―等）</v>
      </c>
      <c r="GH1" s="31" t="str">
        <f ca="1">IF(OFFSET(項目マップ!$B$1,COLUMN(),0,1,1)=0,"",OFFSET(項目マップ!$B$1,COLUMN(),0,1,1))</f>
        <v>変　現行導入率（スマートメータ―等）</v>
      </c>
      <c r="GI1" s="31" t="str">
        <f ca="1">IF(OFFSET(項目マップ!$B$1,COLUMN(),0,1,1)=0,"",OFFSET(項目マップ!$B$1,COLUMN(),0,1,1))</f>
        <v>変　補助事業での新規導入件数（通信端末）</v>
      </c>
      <c r="GJ1" s="31" t="str">
        <f ca="1">IF(OFFSET(項目マップ!$B$1,COLUMN(),0,1,1)=0,"",OFFSET(項目マップ!$B$1,COLUMN(),0,1,1))</f>
        <v>変　補助事業での新規導入件数（ガスメーター）</v>
      </c>
      <c r="GK1" s="31" t="str">
        <f ca="1">IF(OFFSET(項目マップ!$B$1,COLUMN(),0,1,1)=0,"",OFFSET(項目マップ!$B$1,COLUMN(),0,1,1))</f>
        <v>変　新規導入件数判定（通信端末）</v>
      </c>
      <c r="GL1" s="31" t="str">
        <f ca="1">IF(OFFSET(項目マップ!$B$1,COLUMN(),0,1,1)=0,"",OFFSET(項目マップ!$B$1,COLUMN(),0,1,1))</f>
        <v>変　新規導入件数判定（ガスメーター）</v>
      </c>
      <c r="GM1" s="31" t="str">
        <f ca="1">IF(OFFSET(項目マップ!$B$1,COLUMN(),0,1,1)=0,"",OFFSET(項目マップ!$B$1,COLUMN(),0,1,1))</f>
        <v>変　新規導入したいシステムの番号（スマートメータ―等）</v>
      </c>
      <c r="GN1" s="31" t="str">
        <f ca="1">IF(OFFSET(項目マップ!$B$1,COLUMN(),0,1,1)=0,"",OFFSET(項目マップ!$B$1,COLUMN(),0,1,1))</f>
        <v>変　新規導入したいシステムの名称（スマートメータ―等）</v>
      </c>
      <c r="GO1" s="31" t="str">
        <f ca="1">IF(OFFSET(項目マップ!$B$1,COLUMN(),0,1,1)=0,"",OFFSET(項目マップ!$B$1,COLUMN(),0,1,1))</f>
        <v/>
      </c>
      <c r="GP1" s="31" t="str">
        <f ca="1">IF(OFFSET(項目マップ!$B$1,COLUMN(),0,1,1)=0,"",OFFSET(項目マップ!$B$1,COLUMN(),0,1,1))</f>
        <v/>
      </c>
      <c r="GQ1" s="31" t="str">
        <f ca="1">IF(OFFSET(項目マップ!$B$1,COLUMN(),0,1,1)=0,"",OFFSET(項目マップ!$B$1,COLUMN(),0,1,1))</f>
        <v/>
      </c>
      <c r="GR1" s="31" t="str">
        <f ca="1">IF(OFFSET(項目マップ!$B$1,COLUMN(),0,1,1)=0,"",OFFSET(項目マップ!$B$1,COLUMN(),0,1,1))</f>
        <v>変　導入予定台数（バルクローリー）</v>
      </c>
      <c r="GS1" s="31" t="str">
        <f ca="1">IF(OFFSET(項目マップ!$B$1,COLUMN(),0,1,1)=0,"",OFFSET(項目マップ!$B$1,COLUMN(),0,1,1))</f>
        <v>変　導入事業所名（バルクローリー）</v>
      </c>
      <c r="GT1" s="31" t="str">
        <f ca="1">IF(OFFSET(項目マップ!$B$1,COLUMN(),0,1,1)=0,"",OFFSET(項目マップ!$B$1,COLUMN(),0,1,1))</f>
        <v>変　導入事業所所在地（バルクローリー）</v>
      </c>
      <c r="GU1" s="31" t="str">
        <f ca="1">IF(OFFSET(項目マップ!$B$1,COLUMN(),0,1,1)=0,"",OFFSET(項目マップ!$B$1,COLUMN(),0,1,1))</f>
        <v>変　新規か入替の番号（バルクローリー）</v>
      </c>
      <c r="GV1" s="31" t="str">
        <f ca="1">IF(OFFSET(項目マップ!$B$1,COLUMN(),0,1,1)=0,"",OFFSET(項目マップ!$B$1,COLUMN(),0,1,1))</f>
        <v>変　新規か入替の別（バルクローリー）</v>
      </c>
      <c r="GW1" s="31" t="str">
        <f ca="1">IF(OFFSET(項目マップ!$B$1,COLUMN(),0,1,1)=0,"",OFFSET(項目マップ!$B$1,COLUMN(),0,1,1))</f>
        <v>変　種別番号（バルクローリー）</v>
      </c>
      <c r="GX1" s="31" t="str">
        <f ca="1">IF(OFFSET(項目マップ!$B$1,COLUMN(),0,1,1)=0,"",OFFSET(項目マップ!$B$1,COLUMN(),0,1,1))</f>
        <v>変　種別名称（バルクローリー）</v>
      </c>
      <c r="GY1" s="31" t="str">
        <f ca="1">IF(OFFSET(項目マップ!$B$1,COLUMN(),0,1,1)=0,"",OFFSET(項目マップ!$B$1,COLUMN(),0,1,1))</f>
        <v>変　受託件数（バルクローリー）</v>
      </c>
      <c r="GZ1" s="31" t="str">
        <f ca="1">IF(OFFSET(項目マップ!$B$1,COLUMN(),0,1,1)=0,"",OFFSET(項目マップ!$B$1,COLUMN(),0,1,1))</f>
        <v>変　導入予定台数（容器配送車）</v>
      </c>
      <c r="HA1" s="31" t="str">
        <f ca="1">IF(OFFSET(項目マップ!$B$1,COLUMN(),0,1,1)=0,"",OFFSET(項目マップ!$B$1,COLUMN(),0,1,1))</f>
        <v>変　導入事業所名（容器配送車）</v>
      </c>
      <c r="HB1" s="31" t="str">
        <f ca="1">IF(OFFSET(項目マップ!$B$1,COLUMN(),0,1,1)=0,"",OFFSET(項目マップ!$B$1,COLUMN(),0,1,1))</f>
        <v>変　導入事業所所在地（容器配送車）</v>
      </c>
      <c r="HC1" s="31" t="str">
        <f ca="1">IF(OFFSET(項目マップ!$B$1,COLUMN(),0,1,1)=0,"",OFFSET(項目マップ!$B$1,COLUMN(),0,1,1))</f>
        <v>変　新規か入替の番号（容器配送車）</v>
      </c>
      <c r="HD1" s="31" t="str">
        <f ca="1">IF(OFFSET(項目マップ!$B$1,COLUMN(),0,1,1)=0,"",OFFSET(項目マップ!$B$1,COLUMN(),0,1,1))</f>
        <v>変　新規か入替の別（容器配送車）</v>
      </c>
      <c r="HE1" s="31" t="str">
        <f ca="1">IF(OFFSET(項目マップ!$B$1,COLUMN(),0,1,1)=0,"",OFFSET(項目マップ!$B$1,COLUMN(),0,1,1))</f>
        <v>変　種別番号（容器配送車）</v>
      </c>
      <c r="HF1" s="31" t="str">
        <f ca="1">IF(OFFSET(項目マップ!$B$1,COLUMN(),0,1,1)=0,"",OFFSET(項目マップ!$B$1,COLUMN(),0,1,1))</f>
        <v>変　種別名称（容器配送車）</v>
      </c>
      <c r="HG1" s="31" t="str">
        <f ca="1">IF(OFFSET(項目マップ!$B$1,COLUMN(),0,1,1)=0,"",OFFSET(項目マップ!$B$1,COLUMN(),0,1,1))</f>
        <v>変　受託件数（容器配送車）</v>
      </c>
      <c r="HH1" s="31" t="str">
        <f ca="1">IF(OFFSET(項目マップ!$B$1,COLUMN(),0,1,1)=0,"",OFFSET(項目マップ!$B$1,COLUMN(),0,1,1))</f>
        <v>変　今回導入したい車両</v>
      </c>
      <c r="HI1" s="31" t="str">
        <f ca="1">IF(OFFSET(項目マップ!$B$1,COLUMN(),0,1,1)=0,"",OFFSET(項目マップ!$B$1,COLUMN(),0,1,1))</f>
        <v>変　今回導入したい台数</v>
      </c>
      <c r="HJ1" s="31" t="str">
        <f ca="1">IF(OFFSET(項目マップ!$B$1,COLUMN(),0,1,1)=0,"",OFFSET(項目マップ!$B$1,COLUMN(),0,1,1))</f>
        <v>変　導入事業所名</v>
      </c>
      <c r="HK1" s="31" t="str">
        <f ca="1">IF(OFFSET(項目マップ!$B$1,COLUMN(),0,1,1)=0,"",OFFSET(項目マップ!$B$1,COLUMN(),0,1,1))</f>
        <v>変　受託件数</v>
      </c>
      <c r="HL1" s="31" t="str">
        <f ca="1">IF(OFFSET(項目マップ!$B$1,COLUMN(),0,1,1)=0,"",OFFSET(項目マップ!$B$1,COLUMN(),0,1,1))</f>
        <v>変　新規か入替の別</v>
      </c>
      <c r="HM1" s="31" t="str">
        <f ca="1">IF(OFFSET(項目マップ!$B$1,COLUMN(),0,1,1)=0,"",OFFSET(項目マップ!$B$1,COLUMN(),0,1,1))</f>
        <v>変　種別番号</v>
      </c>
      <c r="HN1" s="31" t="str">
        <f ca="1">IF(OFFSET(項目マップ!$B$1,COLUMN(),0,1,1)=0,"",OFFSET(項目マップ!$B$1,COLUMN(),0,1,1))</f>
        <v>変　導入予定台数（充填機）</v>
      </c>
      <c r="HO1" s="31" t="str">
        <f ca="1">IF(OFFSET(項目マップ!$B$1,COLUMN(),0,1,1)=0,"",OFFSET(項目マップ!$B$1,COLUMN(),0,1,1))</f>
        <v>変　導入事業所名（充填機）</v>
      </c>
      <c r="HP1" s="31" t="str">
        <f ca="1">IF(OFFSET(項目マップ!$B$1,COLUMN(),0,1,1)=0,"",OFFSET(項目マップ!$B$1,COLUMN(),0,1,1))</f>
        <v>変　導入事業所所在地（充填機）</v>
      </c>
      <c r="HQ1" s="31" t="str">
        <f ca="1">IF(OFFSET(項目マップ!$B$1,COLUMN(),0,1,1)=0,"",OFFSET(項目マップ!$B$1,COLUMN(),0,1,1))</f>
        <v>変　種別番号（充填機）</v>
      </c>
      <c r="HR1" s="31" t="str">
        <f ca="1">IF(OFFSET(項目マップ!$B$1,COLUMN(),0,1,1)=0,"",OFFSET(項目マップ!$B$1,COLUMN(),0,1,1))</f>
        <v>変　種別名称（充填機）</v>
      </c>
      <c r="HS1" s="31" t="str">
        <f ca="1">IF(OFFSET(項目マップ!$B$1,COLUMN(),0,1,1)=0,"",OFFSET(項目マップ!$B$1,COLUMN(),0,1,1))</f>
        <v>変　年間充填数量（充填機）</v>
      </c>
      <c r="HT1" s="31" t="str">
        <f ca="1">IF(OFFSET(項目マップ!$B$1,COLUMN(),0,1,1)=0,"",OFFSET(項目マップ!$B$1,COLUMN(),0,1,1))</f>
        <v>変　現在のメーカー名（充填機）</v>
      </c>
      <c r="HU1" s="31" t="str">
        <f ca="1">IF(OFFSET(項目マップ!$B$1,COLUMN(),0,1,1)=0,"",OFFSET(項目マップ!$B$1,COLUMN(),0,1,1))</f>
        <v>変　設置年月日（充填機）</v>
      </c>
      <c r="HV1" s="31" t="str">
        <f ca="1">IF(OFFSET(項目マップ!$B$1,COLUMN(),0,1,1)=0,"",OFFSET(項目マップ!$B$1,COLUMN(),0,1,1))</f>
        <v>変　導入予定機器台数（充填機）</v>
      </c>
      <c r="HW1" s="31" t="str">
        <f ca="1">IF(OFFSET(項目マップ!$B$1,COLUMN(),0,1,1)=0,"",OFFSET(項目マップ!$B$1,COLUMN(),0,1,1))</f>
        <v>変　導入予定機器台数（回転テーブル）</v>
      </c>
      <c r="HX1" s="31" t="str">
        <f ca="1">IF(OFFSET(項目マップ!$B$1,COLUMN(),0,1,1)=0,"",OFFSET(項目マップ!$B$1,COLUMN(),0,1,1))</f>
        <v>変　導入予定機器台数（機器操作部）</v>
      </c>
      <c r="HY1" s="31" t="str">
        <f ca="1">IF(OFFSET(項目マップ!$B$1,COLUMN(),0,1,1)=0,"",OFFSET(項目マップ!$B$1,COLUMN(),0,1,1))</f>
        <v>変　導入予定機器台数（バーコードリーダー）</v>
      </c>
      <c r="HZ1" s="31" t="str">
        <f ca="1">IF(OFFSET(項目マップ!$B$1,COLUMN(),0,1,1)=0,"",OFFSET(項目マップ!$B$1,COLUMN(),0,1,1))</f>
        <v>変　導入予定機器台数（チェーンコンベア）</v>
      </c>
      <c r="IA1" s="31" t="str">
        <f ca="1">IF(OFFSET(項目マップ!$B$1,COLUMN(),0,1,1)=0,"",OFFSET(項目マップ!$B$1,COLUMN(),0,1,1))</f>
        <v>変　導入予定機器台数（防爆モーター）</v>
      </c>
      <c r="IB1" s="31" t="str">
        <f ca="1">IF(OFFSET(項目マップ!$B$1,COLUMN(),0,1,1)=0,"",OFFSET(項目マップ!$B$1,COLUMN(),0,1,1))</f>
        <v>変　導入予定機器台数（バーローラー）</v>
      </c>
      <c r="IC1" s="31" t="str">
        <f ca="1">IF(OFFSET(項目マップ!$B$1,COLUMN(),0,1,1)=0,"",OFFSET(項目マップ!$B$1,COLUMN(),0,1,1))</f>
        <v>変　導入予定機器台数（充填システム）</v>
      </c>
      <c r="ID1" s="31" t="str">
        <f ca="1">IF(OFFSET(項目マップ!$B$1,COLUMN(),0,1,1)=0,"",OFFSET(項目マップ!$B$1,COLUMN(),0,1,1))</f>
        <v>変　導入予定機器台数（手入力①）</v>
      </c>
      <c r="IE1" s="31" t="str">
        <f ca="1">IF(OFFSET(項目マップ!$B$1,COLUMN(),0,1,1)=0,"",OFFSET(項目マップ!$B$1,COLUMN(),0,1,1))</f>
        <v>変　導入予定機器台数（手入力②）</v>
      </c>
      <c r="IF1" s="31" t="str">
        <f ca="1">IF(OFFSET(項目マップ!$B$1,COLUMN(),0,1,1)=0,"",OFFSET(項目マップ!$B$1,COLUMN(),0,1,1))</f>
        <v>変　導入予定機器台数（手入力③）</v>
      </c>
      <c r="IG1" s="31" t="str">
        <f ca="1">IF(OFFSET(項目マップ!$B$1,COLUMN(),0,1,1)=0,"",OFFSET(項目マップ!$B$1,COLUMN(),0,1,1))</f>
        <v>変　導入予定機器設備（手入力①）</v>
      </c>
      <c r="IH1" s="31" t="str">
        <f ca="1">IF(OFFSET(項目マップ!$B$1,COLUMN(),0,1,1)=0,"",OFFSET(項目マップ!$B$1,COLUMN(),0,1,1))</f>
        <v>変　導入予定機器設備（手入力②）</v>
      </c>
      <c r="II1" s="31" t="str">
        <f ca="1">IF(OFFSET(項目マップ!$B$1,COLUMN(),0,1,1)=0,"",OFFSET(項目マップ!$B$1,COLUMN(),0,1,1))</f>
        <v>変　導入予定機器設備（手入力③）</v>
      </c>
      <c r="IJ1" s="31" t="str">
        <f ca="1">IF(OFFSET(項目マップ!$B$1,COLUMN(),0,1,1)=0,"",OFFSET(項目マップ!$B$1,COLUMN(),0,1,1))</f>
        <v>補助事業に要する経費（イ）物品購入費</v>
      </c>
      <c r="IK1" s="31" t="str">
        <f ca="1">IF(OFFSET(項目マップ!$B$1,COLUMN(),0,1,1)=0,"",OFFSET(項目マップ!$B$1,COLUMN(),0,1,1))</f>
        <v>補助事業に要する経費（ロ）消耗品費等</v>
      </c>
      <c r="IL1" s="31" t="str">
        <f ca="1">IF(OFFSET(項目マップ!$B$1,COLUMN(),0,1,1)=0,"",OFFSET(項目マップ!$B$1,COLUMN(),0,1,1))</f>
        <v>補助事業に要する経費（ハ）その他</v>
      </c>
      <c r="IM1" s="31" t="str">
        <f ca="1">IF(OFFSET(項目マップ!$B$1,COLUMN(),0,1,1)=0,"",OFFSET(項目マップ!$B$1,COLUMN(),0,1,1))</f>
        <v>補助対象経費（イ）物品購入費</v>
      </c>
      <c r="IN1" s="31" t="str">
        <f ca="1">IF(OFFSET(項目マップ!$B$1,COLUMN(),0,1,1)=0,"",OFFSET(項目マップ!$B$1,COLUMN(),0,1,1))</f>
        <v>補助対象経費（ロ）消耗品費等</v>
      </c>
      <c r="IO1" s="31" t="str">
        <f ca="1">IF(OFFSET(項目マップ!$B$1,COLUMN(),0,1,1)=0,"",OFFSET(項目マップ!$B$1,COLUMN(),0,1,1))</f>
        <v>補助対象経費（ハ）その他</v>
      </c>
      <c r="IP1" s="31" t="str">
        <f ca="1">IF(OFFSET(項目マップ!$B$1,COLUMN(),0,1,1)=0,"",OFFSET(項目マップ!$B$1,COLUMN(),0,1,1))</f>
        <v>補助率</v>
      </c>
      <c r="IQ1" s="31" t="str">
        <f ca="1">IF(OFFSET(項目マップ!$B$1,COLUMN(),0,1,1)=0,"",OFFSET(項目マップ!$B$1,COLUMN(),0,1,1))</f>
        <v>補助金交付申請額（イ）物品購入費</v>
      </c>
      <c r="IR1" s="31" t="str">
        <f ca="1">IF(OFFSET(項目マップ!$B$1,COLUMN(),0,1,1)=0,"",OFFSET(項目マップ!$B$1,COLUMN(),0,1,1))</f>
        <v>補助金交付申請額（ロ）消耗品費等</v>
      </c>
      <c r="IS1" s="31" t="str">
        <f ca="1">IF(OFFSET(項目マップ!$B$1,COLUMN(),0,1,1)=0,"",OFFSET(項目マップ!$B$1,COLUMN(),0,1,1))</f>
        <v>補助金交付申請額（ハ）その他</v>
      </c>
      <c r="IT1" s="31" t="str">
        <f ca="1">IF(OFFSET(項目マップ!$B$1,COLUMN(),0,1,1)=0,"",OFFSET(項目マップ!$B$1,COLUMN(),0,1,1))</f>
        <v>補助事業に要する経費　計</v>
      </c>
      <c r="IU1" s="31" t="str">
        <f ca="1">IF(OFFSET(項目マップ!$B$1,COLUMN(),0,1,1)=0,"",OFFSET(項目マップ!$B$1,COLUMN(),0,1,1))</f>
        <v>補助対象経費　計</v>
      </c>
      <c r="IV1" s="31" t="str">
        <f ca="1">IF(OFFSET(項目マップ!$B$1,COLUMN(),0,1,1)=0,"",OFFSET(項目マップ!$B$1,COLUMN(),0,1,1))</f>
        <v>補助金交付申請額　計</v>
      </c>
      <c r="IW1" s="31" t="str">
        <f ca="1">IF(OFFSET(項目マップ!$B$1,COLUMN(),0,1,1)=0,"",OFFSET(項目マップ!$B$1,COLUMN(),0,1,1))</f>
        <v>当初計画との差異金額</v>
      </c>
      <c r="IX1" s="31" t="str">
        <f ca="1">IF(OFFSET(項目マップ!$B$1,COLUMN(),0,1,1)=0,"",OFFSET(項目マップ!$B$1,COLUMN(),0,1,1))</f>
        <v>当初計画との差異率</v>
      </c>
      <c r="IY1" s="31" t="str">
        <f ca="1">IF(OFFSET(項目マップ!$B$1,COLUMN(),0,1,1)=0,"",OFFSET(項目マップ!$B$1,COLUMN(),0,1,1))</f>
        <v>交付申請額判定</v>
      </c>
      <c r="IZ1" s="31" t="str">
        <f ca="1">IF(OFFSET(項目マップ!$B$1,COLUMN(),0,1,1)=0,"",OFFSET(項目マップ!$B$1,COLUMN(),0,1,1))</f>
        <v/>
      </c>
      <c r="JA1" s="31" t="str">
        <f ca="1">IF(OFFSET(項目マップ!$B$1,COLUMN(),0,1,1)=0,"",OFFSET(項目マップ!$B$1,COLUMN(),0,1,1))</f>
        <v>計画変更申請日</v>
      </c>
      <c r="JB1" s="31" t="str">
        <f ca="1">IF(OFFSET(項目マップ!$B$1,COLUMN(),0,1,1)=0,"",OFFSET(項目マップ!$B$1,COLUMN(),0,1,1))</f>
        <v>事業開始日</v>
      </c>
      <c r="JC1" s="31" t="str">
        <f ca="1">IF(OFFSET(項目マップ!$B$1,COLUMN(),0,1,1)=0,"",OFFSET(項目マップ!$B$1,COLUMN(),0,1,1))</f>
        <v>事業完了日</v>
      </c>
      <c r="JD1" s="31" t="str">
        <f ca="1">IF(OFFSET(項目マップ!$B$1,COLUMN(),0,1,1)=0,"",OFFSET(項目マップ!$B$1,COLUMN(),0,1,1))</f>
        <v>見込める効果</v>
      </c>
      <c r="JE1" s="31" t="str">
        <f ca="1">IF(OFFSET(項目マップ!$B$1,COLUMN(),0,1,1)=0,"",OFFSET(項目マップ!$B$1,COLUMN(),0,1,1))</f>
        <v/>
      </c>
      <c r="JF1" s="31" t="str">
        <f ca="1">IF(OFFSET(項目マップ!$B$1,COLUMN(),0,1,1)=0,"",OFFSET(項目マップ!$B$1,COLUMN(),0,1,1))</f>
        <v/>
      </c>
      <c r="JG1" s="31" t="str">
        <f ca="1">IF(OFFSET(項目マップ!$B$1,COLUMN(),0,1,1)=0,"",OFFSET(項目マップ!$B$1,COLUMN(),0,1,1))</f>
        <v/>
      </c>
      <c r="JH1" s="31" t="str">
        <f ca="1">IF(OFFSET(項目マップ!$B$1,COLUMN(),0,1,1)=0,"",OFFSET(項目マップ!$B$1,COLUMN(),0,1,1))</f>
        <v/>
      </c>
      <c r="JI1" s="31" t="str">
        <f ca="1">IF(OFFSET(項目マップ!$B$1,COLUMN(),0,1,1)=0,"",OFFSET(項目マップ!$B$1,COLUMN(),0,1,1))</f>
        <v/>
      </c>
      <c r="JJ1" s="31" t="str">
        <f ca="1">IF(OFFSET(項目マップ!$B$1,COLUMN(),0,1,1)=0,"",OFFSET(項目マップ!$B$1,COLUMN(),0,1,1))</f>
        <v/>
      </c>
      <c r="JK1" s="31" t="str">
        <f ca="1">IF(OFFSET(項目マップ!$B$1,COLUMN(),0,1,1)=0,"",OFFSET(項目マップ!$B$1,COLUMN(),0,1,1))</f>
        <v/>
      </c>
      <c r="JL1" s="31" t="str">
        <f ca="1">IF(OFFSET(項目マップ!$B$1,COLUMN(),0,1,1)=0,"",OFFSET(項目マップ!$B$1,COLUMN(),0,1,1))</f>
        <v/>
      </c>
      <c r="JM1" s="31" t="str">
        <f ca="1">IF(OFFSET(項目マップ!$B$1,COLUMN(),0,1,1)=0,"",OFFSET(項目マップ!$B$1,COLUMN(),0,1,1))</f>
        <v>区分１　交付申請書で計画した新規導入件数（通信端末）</v>
      </c>
      <c r="JN1" s="31" t="str">
        <f ca="1">IF(OFFSET(項目マップ!$B$1,COLUMN(),0,1,1)=0,"",OFFSET(項目マップ!$B$1,COLUMN(),0,1,1))</f>
        <v>区分１　交付申請書で計画した導入システムの名称</v>
      </c>
      <c r="JO1" s="31" t="str">
        <f ca="1">IF(OFFSET(項目マップ!$B$1,COLUMN(),0,1,1)=0,"",OFFSET(項目マップ!$B$1,COLUMN(),0,1,1))</f>
        <v>区分１　変更した新規導入件数（通信端末）</v>
      </c>
      <c r="JP1" s="31" t="str">
        <f ca="1">IF(OFFSET(項目マップ!$B$1,COLUMN(),0,1,1)=0,"",OFFSET(項目マップ!$B$1,COLUMN(),0,1,1))</f>
        <v>区分１　変更した新規導入システムの名称</v>
      </c>
      <c r="JQ1" s="31" t="str">
        <f ca="1">IF(OFFSET(項目マップ!$B$1,COLUMN(),0,1,1)=0,"",OFFSET(項目マップ!$B$1,COLUMN(),0,1,1))</f>
        <v>区分１　差異件数（通信端末）</v>
      </c>
      <c r="JR1" s="31" t="str">
        <f ca="1">IF(OFFSET(項目マップ!$B$1,COLUMN(),0,1,1)=0,"",OFFSET(項目マップ!$B$1,COLUMN(),0,1,1))</f>
        <v>区分１　差異率（通信端末）</v>
      </c>
      <c r="JS1" s="31" t="str">
        <f ca="1">IF(OFFSET(項目マップ!$B$1,COLUMN(),0,1,1)=0,"",OFFSET(項目マップ!$B$1,COLUMN(),0,1,1))</f>
        <v>区分１　計画変更判定（通信端末）</v>
      </c>
      <c r="JT1" s="31" t="str">
        <f ca="1">IF(OFFSET(項目マップ!$B$1,COLUMN(),0,1,1)=0,"",OFFSET(項目マップ!$B$1,COLUMN(),0,1,1))</f>
        <v>区分１　計画変更申請日</v>
      </c>
      <c r="JU1" s="31" t="str">
        <f ca="1">IF(OFFSET(項目マップ!$B$1,COLUMN(),0,1,1)=0,"",OFFSET(項目マップ!$B$1,COLUMN(),0,1,1))</f>
        <v>区分１　交付申請書で計画した新規導入件数（ガスメーター）</v>
      </c>
      <c r="JV1" s="31" t="str">
        <f ca="1">IF(OFFSET(項目マップ!$B$1,COLUMN(),0,1,1)=0,"",OFFSET(項目マップ!$B$1,COLUMN(),0,1,1))</f>
        <v>区分１　変更した新規導入件数（ガスメーター）</v>
      </c>
      <c r="JW1" s="31" t="str">
        <f ca="1">IF(OFFSET(項目マップ!$B$1,COLUMN(),0,1,1)=0,"",OFFSET(項目マップ!$B$1,COLUMN(),0,1,1))</f>
        <v>区分１　差異件数（ガスメーター）</v>
      </c>
      <c r="JX1" s="31" t="str">
        <f ca="1">IF(OFFSET(項目マップ!$B$1,COLUMN(),0,1,1)=0,"",OFFSET(項目マップ!$B$1,COLUMN(),0,1,1))</f>
        <v>区分１　差異率（ガスメーター）</v>
      </c>
      <c r="JY1" s="31" t="str">
        <f ca="1">IF(OFFSET(項目マップ!$B$1,COLUMN(),0,1,1)=0,"",OFFSET(項目マップ!$B$1,COLUMN(),0,1,1))</f>
        <v>区分１　計画変更判定（ガスメーター）</v>
      </c>
      <c r="JZ1" s="31" t="str">
        <f ca="1">IF(OFFSET(項目マップ!$B$1,COLUMN(),0,1,1)=0,"",OFFSET(項目マップ!$B$1,COLUMN(),0,1,1))</f>
        <v>区分１　計画変更申請日</v>
      </c>
      <c r="KA1" s="31" t="str">
        <f ca="1">IF(OFFSET(項目マップ!$B$1,COLUMN(),0,1,1)=0,"",OFFSET(項目マップ!$B$1,COLUMN(),0,1,1))</f>
        <v>区分１　今回、補助事業で導入した件数（通信端末）</v>
      </c>
      <c r="KB1" s="31" t="str">
        <f ca="1">IF(OFFSET(項目マップ!$B$1,COLUMN(),0,1,1)=0,"",OFFSET(項目マップ!$B$1,COLUMN(),0,1,1))</f>
        <v>区分１　今回、補助事業で導入した件数（ガスメーター）</v>
      </c>
      <c r="KC1" s="31" t="str">
        <f ca="1">IF(OFFSET(項目マップ!$B$1,COLUMN(),0,1,1)=0,"",OFFSET(項目マップ!$B$1,COLUMN(),0,1,1))</f>
        <v>区分１　実績件数判定（通信端末）</v>
      </c>
      <c r="KD1" s="31" t="str">
        <f ca="1">IF(OFFSET(項目マップ!$B$1,COLUMN(),0,1,1)=0,"",OFFSET(項目マップ!$B$1,COLUMN(),0,1,1))</f>
        <v>区分１　実績件数判定（ガスメーター）</v>
      </c>
      <c r="KE1" s="31" t="str">
        <f ca="1">IF(OFFSET(項目マップ!$B$1,COLUMN(),0,1,1)=0,"",OFFSET(項目マップ!$B$1,COLUMN(),0,1,1))</f>
        <v>区分１　今回導入したシステムの番号</v>
      </c>
      <c r="KF1" s="31" t="str">
        <f ca="1">IF(OFFSET(項目マップ!$B$1,COLUMN(),0,1,1)=0,"",OFFSET(項目マップ!$B$1,COLUMN(),0,1,1))</f>
        <v>区分１　今回導入したシステムの名称</v>
      </c>
      <c r="KG1" s="31" t="str">
        <f ca="1">IF(OFFSET(項目マップ!$B$1,COLUMN(),0,1,1)=0,"",OFFSET(項目マップ!$B$1,COLUMN(),0,1,1))</f>
        <v>区分2　導入予定台数（バルクローリー）</v>
      </c>
      <c r="KH1" s="31" t="str">
        <f ca="1">IF(OFFSET(項目マップ!$B$1,COLUMN(),0,1,1)=0,"",OFFSET(項目マップ!$B$1,COLUMN(),0,1,1))</f>
        <v>区分2　差異台数（バルクローリー）</v>
      </c>
      <c r="KI1" s="31" t="str">
        <f ca="1">IF(OFFSET(項目マップ!$B$1,COLUMN(),0,1,1)=0,"",OFFSET(項目マップ!$B$1,COLUMN(),0,1,1))</f>
        <v>区分2　導入事業所名（バルクローリー）</v>
      </c>
      <c r="KJ1" s="31" t="str">
        <f ca="1">IF(OFFSET(項目マップ!$B$1,COLUMN(),0,1,1)=0,"",OFFSET(項目マップ!$B$1,COLUMN(),0,1,1))</f>
        <v>区分2　導入事業所所在地（バルクローリー）</v>
      </c>
      <c r="KK1" s="31" t="str">
        <f ca="1">IF(OFFSET(項目マップ!$B$1,COLUMN(),0,1,1)=0,"",OFFSET(項目マップ!$B$1,COLUMN(),0,1,1))</f>
        <v>区分2　新規か入替の番号（バルクローリー）</v>
      </c>
      <c r="KL1" s="31" t="str">
        <f ca="1">IF(OFFSET(項目マップ!$B$1,COLUMN(),0,1,1)=0,"",OFFSET(項目マップ!$B$1,COLUMN(),0,1,1))</f>
        <v>区分2　新規か入替の別（バルクローリー）</v>
      </c>
      <c r="KM1" s="31" t="str">
        <f ca="1">IF(OFFSET(項目マップ!$B$1,COLUMN(),0,1,1)=0,"",OFFSET(項目マップ!$B$1,COLUMN(),0,1,1))</f>
        <v>区分2　種別番号（バルクローリー）</v>
      </c>
      <c r="KN1" s="31" t="str">
        <f ca="1">IF(OFFSET(項目マップ!$B$1,COLUMN(),0,1,1)=0,"",OFFSET(項目マップ!$B$1,COLUMN(),0,1,1))</f>
        <v>区分2　種別名称（バルクローリー）</v>
      </c>
      <c r="KO1" s="31" t="str">
        <f ca="1">IF(OFFSET(項目マップ!$B$1,COLUMN(),0,1,1)=0,"",OFFSET(項目マップ!$B$1,COLUMN(),0,1,1))</f>
        <v>区分2　受託件数（バルクローリー）</v>
      </c>
      <c r="KP1" s="31" t="str">
        <f ca="1">IF(OFFSET(項目マップ!$B$1,COLUMN(),0,1,1)=0,"",OFFSET(項目マップ!$B$1,COLUMN(),0,1,1))</f>
        <v>区分2　導入予定台数（容器配送車）</v>
      </c>
      <c r="KQ1" s="31" t="str">
        <f ca="1">IF(OFFSET(項目マップ!$B$1,COLUMN(),0,1,1)=0,"",OFFSET(項目マップ!$B$1,COLUMN(),0,1,1))</f>
        <v>区分2　差異台数（容器配送車）</v>
      </c>
      <c r="KR1" s="31" t="str">
        <f ca="1">IF(OFFSET(項目マップ!$B$1,COLUMN(),0,1,1)=0,"",OFFSET(項目マップ!$B$1,COLUMN(),0,1,1))</f>
        <v>区分2　導入事業所名（容器配送車）</v>
      </c>
      <c r="KS1" s="31" t="str">
        <f ca="1">IF(OFFSET(項目マップ!$B$1,COLUMN(),0,1,1)=0,"",OFFSET(項目マップ!$B$1,COLUMN(),0,1,1))</f>
        <v>区分2　導入事業所所在地（容器配送車）</v>
      </c>
      <c r="KT1" s="31" t="str">
        <f ca="1">IF(OFFSET(項目マップ!$B$1,COLUMN(),0,1,1)=0,"",OFFSET(項目マップ!$B$1,COLUMN(),0,1,1))</f>
        <v>区分2　新規か入替の番号（容器配送車）</v>
      </c>
      <c r="KU1" s="31" t="str">
        <f ca="1">IF(OFFSET(項目マップ!$B$1,COLUMN(),0,1,1)=0,"",OFFSET(項目マップ!$B$1,COLUMN(),0,1,1))</f>
        <v>区分2　新規か入替の別（容器配送車）</v>
      </c>
      <c r="KV1" s="31" t="str">
        <f ca="1">IF(OFFSET(項目マップ!$B$1,COLUMN(),0,1,1)=0,"",OFFSET(項目マップ!$B$1,COLUMN(),0,1,1))</f>
        <v>区分2　種別番号（容器配送車）</v>
      </c>
      <c r="KW1" s="31" t="str">
        <f ca="1">IF(OFFSET(項目マップ!$B$1,COLUMN(),0,1,1)=0,"",OFFSET(項目マップ!$B$1,COLUMN(),0,1,1))</f>
        <v>区分2　種別名称（容器配送車）</v>
      </c>
      <c r="KX1" s="31" t="str">
        <f ca="1">IF(OFFSET(項目マップ!$B$1,COLUMN(),0,1,1)=0,"",OFFSET(項目マップ!$B$1,COLUMN(),0,1,1))</f>
        <v>区分2　受託件数（容器配送車）</v>
      </c>
      <c r="KY1" s="31" t="str">
        <f ca="1">IF(OFFSET(項目マップ!$B$1,COLUMN(),0,1,1)=0,"",OFFSET(項目マップ!$B$1,COLUMN(),0,1,1))</f>
        <v>区分2　交付申請書で計画した車両（申請）</v>
      </c>
      <c r="KZ1" s="31" t="str">
        <f ca="1">IF(OFFSET(項目マップ!$B$1,COLUMN(),0,1,1)=0,"",OFFSET(項目マップ!$B$1,COLUMN(),0,1,1))</f>
        <v>区分2　交付申請書で計画した台数（申請）</v>
      </c>
      <c r="LA1" s="31" t="str">
        <f ca="1">IF(OFFSET(項目マップ!$B$1,COLUMN(),0,1,1)=0,"",OFFSET(項目マップ!$B$1,COLUMN(),0,1,1))</f>
        <v>区分2　変更した車両（変更）</v>
      </c>
      <c r="LB1" s="31" t="str">
        <f ca="1">IF(OFFSET(項目マップ!$B$1,COLUMN(),0,1,1)=0,"",OFFSET(項目マップ!$B$1,COLUMN(),0,1,1))</f>
        <v>区分2　変更した台数（変更）</v>
      </c>
      <c r="LC1" s="31" t="str">
        <f ca="1">IF(OFFSET(項目マップ!$B$1,COLUMN(),0,1,1)=0,"",OFFSET(項目マップ!$B$1,COLUMN(),0,1,1))</f>
        <v>区分2　差異台数（申請から変更）</v>
      </c>
      <c r="LD1" s="31" t="str">
        <f ca="1">IF(OFFSET(項目マップ!$B$1,COLUMN(),0,1,1)=0,"",OFFSET(項目マップ!$B$1,COLUMN(),0,1,1))</f>
        <v>区分2　計画変更申請日</v>
      </c>
      <c r="LE1" s="31" t="str">
        <f ca="1">IF(OFFSET(項目マップ!$B$1,COLUMN(),0,1,1)=0,"",OFFSET(項目マップ!$B$1,COLUMN(),0,1,1))</f>
        <v>区分2　今回導入した車両</v>
      </c>
      <c r="LF1" s="31" t="str">
        <f ca="1">IF(OFFSET(項目マップ!$B$1,COLUMN(),0,1,1)=0,"",OFFSET(項目マップ!$B$1,COLUMN(),0,1,1))</f>
        <v>区分2　今回導入した台数</v>
      </c>
      <c r="LG1" s="31" t="str">
        <f ca="1">IF(OFFSET(項目マップ!$B$1,COLUMN(),0,1,1)=0,"",OFFSET(項目マップ!$B$1,COLUMN(),0,1,1))</f>
        <v>区分3　導入予定台数（充填機）</v>
      </c>
      <c r="LH1" s="31" t="str">
        <f ca="1">IF(OFFSET(項目マップ!$B$1,COLUMN(),0,1,1)=0,"",OFFSET(項目マップ!$B$1,COLUMN(),0,1,1))</f>
        <v>区分3　導入事業所名（充填機）</v>
      </c>
      <c r="LI1" s="31" t="str">
        <f ca="1">IF(OFFSET(項目マップ!$B$1,COLUMN(),0,1,1)=0,"",OFFSET(項目マップ!$B$1,COLUMN(),0,1,1))</f>
        <v>区分3　導入事業所所在地（充填機）</v>
      </c>
      <c r="LJ1" s="31" t="str">
        <f ca="1">IF(OFFSET(項目マップ!$B$1,COLUMN(),0,1,1)=0,"",OFFSET(項目マップ!$B$1,COLUMN(),0,1,1))</f>
        <v>区分3　種別番号（充填機）</v>
      </c>
      <c r="LK1" s="31" t="str">
        <f ca="1">IF(OFFSET(項目マップ!$B$1,COLUMN(),0,1,1)=0,"",OFFSET(項目マップ!$B$1,COLUMN(),0,1,1))</f>
        <v>区分3　種別名称（充填機）</v>
      </c>
      <c r="LL1" s="31" t="str">
        <f ca="1">IF(OFFSET(項目マップ!$B$1,COLUMN(),0,1,1)=0,"",OFFSET(項目マップ!$B$1,COLUMN(),0,1,1))</f>
        <v>区分3　受託件数（充填機）</v>
      </c>
      <c r="LM1" s="31" t="str">
        <f ca="1">IF(OFFSET(項目マップ!$B$1,COLUMN(),0,1,1)=0,"",OFFSET(項目マップ!$B$1,COLUMN(),0,1,1))</f>
        <v>区分3　現在のメーカー名（充填機）</v>
      </c>
      <c r="LN1" s="31" t="str">
        <f ca="1">IF(OFFSET(項目マップ!$B$1,COLUMN(),0,1,1)=0,"",OFFSET(項目マップ!$B$1,COLUMN(),0,1,1))</f>
        <v>区分3　設置年月日（充填機）</v>
      </c>
      <c r="LO1" s="31" t="str">
        <f ca="1">IF(OFFSET(項目マップ!$B$1,COLUMN(),0,1,1)=0,"",OFFSET(項目マップ!$B$1,COLUMN(),0,1,1))</f>
        <v>区分3　導入予定機器台数（充填機）</v>
      </c>
      <c r="LP1" s="31" t="str">
        <f ca="1">IF(OFFSET(項目マップ!$B$1,COLUMN(),0,1,1)=0,"",OFFSET(項目マップ!$B$1,COLUMN(),0,1,1))</f>
        <v>区分3　導入予定機器台数（回転テーブル）</v>
      </c>
      <c r="LQ1" s="31" t="str">
        <f ca="1">IF(OFFSET(項目マップ!$B$1,COLUMN(),0,1,1)=0,"",OFFSET(項目マップ!$B$1,COLUMN(),0,1,1))</f>
        <v>区分3　導入予定機器台数（機器操作部）</v>
      </c>
      <c r="LR1" s="31" t="str">
        <f ca="1">IF(OFFSET(項目マップ!$B$1,COLUMN(),0,1,1)=0,"",OFFSET(項目マップ!$B$1,COLUMN(),0,1,1))</f>
        <v>区分3　導入予定機器台数（バーコードリーダー）</v>
      </c>
      <c r="LS1" s="31" t="str">
        <f ca="1">IF(OFFSET(項目マップ!$B$1,COLUMN(),0,1,1)=0,"",OFFSET(項目マップ!$B$1,COLUMN(),0,1,1))</f>
        <v>区分3　導入予定機器台数（チェーンコンベア）</v>
      </c>
      <c r="LT1" s="31" t="str">
        <f ca="1">IF(OFFSET(項目マップ!$B$1,COLUMN(),0,1,1)=0,"",OFFSET(項目マップ!$B$1,COLUMN(),0,1,1))</f>
        <v>区分3　導入予定機器台数（防爆モーター）</v>
      </c>
      <c r="LU1" s="31" t="str">
        <f ca="1">IF(OFFSET(項目マップ!$B$1,COLUMN(),0,1,1)=0,"",OFFSET(項目マップ!$B$1,COLUMN(),0,1,1))</f>
        <v>区分3　導入予定機器台数（バーローラー）</v>
      </c>
      <c r="LV1" s="31" t="str">
        <f ca="1">IF(OFFSET(項目マップ!$B$1,COLUMN(),0,1,1)=0,"",OFFSET(項目マップ!$B$1,COLUMN(),0,1,1))</f>
        <v>区分3　導入予定機器台数（充填システム）</v>
      </c>
      <c r="LW1" s="31" t="str">
        <f ca="1">IF(OFFSET(項目マップ!$B$1,COLUMN(),0,1,1)=0,"",OFFSET(項目マップ!$B$1,COLUMN(),0,1,1))</f>
        <v>区分3　導入予定機器台数（手入力①）</v>
      </c>
      <c r="LX1" s="31" t="str">
        <f ca="1">IF(OFFSET(項目マップ!$B$1,COLUMN(),0,1,1)=0,"",OFFSET(項目マップ!$B$1,COLUMN(),0,1,1))</f>
        <v>区分3　導入予定機器台数（手入力②）</v>
      </c>
      <c r="LY1" s="31" t="str">
        <f ca="1">IF(OFFSET(項目マップ!$B$1,COLUMN(),0,1,1)=0,"",OFFSET(項目マップ!$B$1,COLUMN(),0,1,1))</f>
        <v>区分3　導入予定機器台数（手入力③）</v>
      </c>
      <c r="LZ1" s="31" t="str">
        <f ca="1">IF(OFFSET(項目マップ!$B$1,COLUMN(),0,1,1)=0,"",OFFSET(項目マップ!$B$1,COLUMN(),0,1,1))</f>
        <v>区分3　導入予定機器設備（手入力①）</v>
      </c>
      <c r="MA1" s="31" t="str">
        <f ca="1">IF(OFFSET(項目マップ!$B$1,COLUMN(),0,1,1)=0,"",OFFSET(項目マップ!$B$1,COLUMN(),0,1,1))</f>
        <v>区分3　導入予定機器設備（手入力②）</v>
      </c>
      <c r="MB1" s="31" t="str">
        <f ca="1">IF(OFFSET(項目マップ!$B$1,COLUMN(),0,1,1)=0,"",OFFSET(項目マップ!$B$1,COLUMN(),0,1,1))</f>
        <v>区分3　導入予定機器設備（手入力③）</v>
      </c>
      <c r="MC1" s="31" t="str">
        <f ca="1">IF(OFFSET(項目マップ!$B$1,COLUMN(),0,1,1)=0,"",OFFSET(項目マップ!$B$1,COLUMN(),0,1,1))</f>
        <v/>
      </c>
      <c r="MD1" s="31" t="str">
        <f ca="1">IF(OFFSET(項目マップ!$B$1,COLUMN(),0,1,1)=0,"",OFFSET(項目マップ!$B$1,COLUMN(),0,1,1))</f>
        <v>区分3　差異台数1</v>
      </c>
      <c r="ME1" s="31" t="str">
        <f ca="1">IF(OFFSET(項目マップ!$B$1,COLUMN(),0,1,1)=0,"",OFFSET(項目マップ!$B$1,COLUMN(),0,1,1))</f>
        <v>区分3　差異台数2</v>
      </c>
      <c r="MF1" s="31" t="str">
        <f ca="1">IF(OFFSET(項目マップ!$B$1,COLUMN(),0,1,1)=0,"",OFFSET(項目マップ!$B$1,COLUMN(),0,1,1))</f>
        <v>区分3　差異台数3</v>
      </c>
      <c r="MG1" s="31" t="str">
        <f ca="1">IF(OFFSET(項目マップ!$B$1,COLUMN(),0,1,1)=0,"",OFFSET(項目マップ!$B$1,COLUMN(),0,1,1))</f>
        <v>区分3　差異台数4</v>
      </c>
      <c r="MH1" s="31" t="str">
        <f ca="1">IF(OFFSET(項目マップ!$B$1,COLUMN(),0,1,1)=0,"",OFFSET(項目マップ!$B$1,COLUMN(),0,1,1))</f>
        <v>区分3　差異台数5</v>
      </c>
      <c r="MI1" s="31" t="str">
        <f ca="1">IF(OFFSET(項目マップ!$B$1,COLUMN(),0,1,1)=0,"",OFFSET(項目マップ!$B$1,COLUMN(),0,1,1))</f>
        <v>区分3　差異台数6</v>
      </c>
      <c r="MJ1" s="31" t="str">
        <f ca="1">IF(OFFSET(項目マップ!$B$1,COLUMN(),0,1,1)=0,"",OFFSET(項目マップ!$B$1,COLUMN(),0,1,1))</f>
        <v>区分3　差異台数7</v>
      </c>
      <c r="MK1" s="31" t="str">
        <f ca="1">IF(OFFSET(項目マップ!$B$1,COLUMN(),0,1,1)=0,"",OFFSET(項目マップ!$B$1,COLUMN(),0,1,1))</f>
        <v>区分3　差異台数8</v>
      </c>
      <c r="ML1" s="31" t="str">
        <f ca="1">IF(OFFSET(項目マップ!$B$1,COLUMN(),0,1,1)=0,"",OFFSET(項目マップ!$B$1,COLUMN(),0,1,1))</f>
        <v>区分3　差異台数9</v>
      </c>
      <c r="MM1" s="31" t="str">
        <f ca="1">IF(OFFSET(項目マップ!$B$1,COLUMN(),0,1,1)=0,"",OFFSET(項目マップ!$B$1,COLUMN(),0,1,1))</f>
        <v>区分3　差異台数10</v>
      </c>
      <c r="MN1" s="31" t="str">
        <f ca="1">IF(OFFSET(項目マップ!$B$1,COLUMN(),0,1,1)=0,"",OFFSET(項目マップ!$B$1,COLUMN(),0,1,1))</f>
        <v>区分3　差異台数11</v>
      </c>
      <c r="MO1" s="31" t="str">
        <f ca="1">IF(OFFSET(項目マップ!$B$1,COLUMN(),0,1,1)=0,"",OFFSET(項目マップ!$B$1,COLUMN(),0,1,1))</f>
        <v>区分3　計画変更申請日</v>
      </c>
      <c r="MP1" s="31" t="str">
        <f ca="1">IF(OFFSET(項目マップ!$B$1,COLUMN(),0,1,1)=0,"",OFFSET(項目マップ!$B$1,COLUMN(),0,1,1))</f>
        <v/>
      </c>
      <c r="MQ1" s="31" t="str">
        <f ca="1">IF(OFFSET(項目マップ!$B$1,COLUMN(),0,1,1)=0,"",OFFSET(項目マップ!$B$1,COLUMN(),0,1,1))</f>
        <v/>
      </c>
      <c r="MR1" s="31" t="str">
        <f ca="1">IF(OFFSET(項目マップ!$B$1,COLUMN(),0,1,1)=0,"",OFFSET(項目マップ!$B$1,COLUMN(),0,1,1))</f>
        <v/>
      </c>
      <c r="MS1" s="31" t="str">
        <f ca="1">IF(OFFSET(項目マップ!$B$1,COLUMN(),0,1,1)=0,"",OFFSET(項目マップ!$B$1,COLUMN(),0,1,1))</f>
        <v/>
      </c>
      <c r="MT1" s="31" t="str">
        <f ca="1">IF(OFFSET(項目マップ!$B$1,COLUMN(),0,1,1)=0,"",OFFSET(項目マップ!$B$1,COLUMN(),0,1,1))</f>
        <v/>
      </c>
      <c r="MU1" s="31" t="str">
        <f ca="1">IF(OFFSET(項目マップ!$B$1,COLUMN(),0,1,1)=0,"",OFFSET(項目マップ!$B$1,COLUMN(),0,1,1))</f>
        <v/>
      </c>
      <c r="MV1" s="31" t="str">
        <f ca="1">IF(OFFSET(項目マップ!$B$1,COLUMN(),0,1,1)=0,"",OFFSET(項目マップ!$B$1,COLUMN(),0,1,1))</f>
        <v/>
      </c>
      <c r="MW1" s="31" t="str">
        <f ca="1">IF(OFFSET(項目マップ!$B$1,COLUMN(),0,1,1)=0,"",OFFSET(項目マップ!$B$1,COLUMN(),0,1,1))</f>
        <v/>
      </c>
      <c r="MX1" s="31" t="str">
        <f ca="1">IF(OFFSET(項目マップ!$B$1,COLUMN(),0,1,1)=0,"",OFFSET(項目マップ!$B$1,COLUMN(),0,1,1))</f>
        <v>補助事業に要する経費（イ）物品購入費</v>
      </c>
      <c r="MY1" s="31" t="str">
        <f ca="1">IF(OFFSET(項目マップ!$B$1,COLUMN(),0,1,1)=0,"",OFFSET(項目マップ!$B$1,COLUMN(),0,1,1))</f>
        <v>補助事業に要する経費（ロ）消耗品費等</v>
      </c>
      <c r="MZ1" s="31" t="str">
        <f ca="1">IF(OFFSET(項目マップ!$B$1,COLUMN(),0,1,1)=0,"",OFFSET(項目マップ!$B$1,COLUMN(),0,1,1))</f>
        <v>補助事業に要する経費（ハ）その他</v>
      </c>
      <c r="NA1" s="31" t="str">
        <f ca="1">IF(OFFSET(項目マップ!$B$1,COLUMN(),0,1,1)=0,"",OFFSET(項目マップ!$B$1,COLUMN(),0,1,1))</f>
        <v>補助対象経費（イ）物品購入費</v>
      </c>
      <c r="NB1" s="31" t="str">
        <f ca="1">IF(OFFSET(項目マップ!$B$1,COLUMN(),0,1,1)=0,"",OFFSET(項目マップ!$B$1,COLUMN(),0,1,1))</f>
        <v>補助対象経費（ロ）消耗品費等</v>
      </c>
      <c r="NC1" s="31" t="str">
        <f ca="1">IF(OFFSET(項目マップ!$B$1,COLUMN(),0,1,1)=0,"",OFFSET(項目マップ!$B$1,COLUMN(),0,1,1))</f>
        <v>補助対象経費（ハ）その他</v>
      </c>
      <c r="ND1" s="31" t="str">
        <f ca="1">IF(OFFSET(項目マップ!$B$1,COLUMN(),0,1,1)=0,"",OFFSET(項目マップ!$B$1,COLUMN(),0,1,1))</f>
        <v>補助率</v>
      </c>
      <c r="NE1" s="31" t="str">
        <f ca="1">IF(OFFSET(項目マップ!$B$1,COLUMN(),0,1,1)=0,"",OFFSET(項目マップ!$B$1,COLUMN(),0,1,1))</f>
        <v>補助金交付申請額（イ）物品購入費</v>
      </c>
      <c r="NF1" s="31" t="str">
        <f ca="1">IF(OFFSET(項目マップ!$B$1,COLUMN(),0,1,1)=0,"",OFFSET(項目マップ!$B$1,COLUMN(),0,1,1))</f>
        <v>補助金交付申請額（ロ）消耗品費等</v>
      </c>
      <c r="NG1" s="31" t="str">
        <f ca="1">IF(OFFSET(項目マップ!$B$1,COLUMN(),0,1,1)=0,"",OFFSET(項目マップ!$B$1,COLUMN(),0,1,1))</f>
        <v>補助金交付申請額（ハ）その他</v>
      </c>
      <c r="NH1" s="31" t="str">
        <f ca="1">IF(OFFSET(項目マップ!$B$1,COLUMN(),0,1,1)=0,"",OFFSET(項目マップ!$B$1,COLUMN(),0,1,1))</f>
        <v>補助事業に要する経費　計</v>
      </c>
      <c r="NI1" s="31" t="str">
        <f ca="1">IF(OFFSET(項目マップ!$B$1,COLUMN(),0,1,1)=0,"",OFFSET(項目マップ!$B$1,COLUMN(),0,1,1))</f>
        <v>補助対象経費　計</v>
      </c>
      <c r="NJ1" s="31" t="str">
        <f ca="1">IF(OFFSET(項目マップ!$B$1,COLUMN(),0,1,1)=0,"",OFFSET(項目マップ!$B$1,COLUMN(),0,1,1))</f>
        <v>補助金交付申請額　計</v>
      </c>
      <c r="NK1" s="31" t="str">
        <f ca="1">IF(OFFSET(項目マップ!$B$1,COLUMN(),0,1,1)=0,"",OFFSET(項目マップ!$B$1,COLUMN(),0,1,1))</f>
        <v>差異　補助事業に要した経費（イ）物品購入費</v>
      </c>
      <c r="NL1" s="31" t="str">
        <f ca="1">IF(OFFSET(項目マップ!$B$1,COLUMN(),0,1,1)=0,"",OFFSET(項目マップ!$B$1,COLUMN(),0,1,1))</f>
        <v>差異　補助事業に要した経費（ロ）消耗品費等</v>
      </c>
      <c r="NM1" s="31" t="str">
        <f ca="1">IF(OFFSET(項目マップ!$B$1,COLUMN(),0,1,1)=0,"",OFFSET(項目マップ!$B$1,COLUMN(),0,1,1))</f>
        <v>差異　補助事業に要した経費（ハ）その他</v>
      </c>
      <c r="NN1" s="31" t="str">
        <f ca="1">IF(OFFSET(項目マップ!$B$1,COLUMN(),0,1,1)=0,"",OFFSET(項目マップ!$B$1,COLUMN(),0,1,1))</f>
        <v>差異　補助対象経費（イ）物品購入費</v>
      </c>
      <c r="NO1" s="31" t="str">
        <f ca="1">IF(OFFSET(項目マップ!$B$1,COLUMN(),0,1,1)=0,"",OFFSET(項目マップ!$B$1,COLUMN(),0,1,1))</f>
        <v>差異　補助対象経費（ロ）消耗品費等</v>
      </c>
      <c r="NP1" s="31" t="str">
        <f ca="1">IF(OFFSET(項目マップ!$B$1,COLUMN(),0,1,1)=0,"",OFFSET(項目マップ!$B$1,COLUMN(),0,1,1))</f>
        <v>差異　補助対象経費（ハ）その他</v>
      </c>
      <c r="NQ1" s="31" t="str">
        <f ca="1">IF(OFFSET(項目マップ!$B$1,COLUMN(),0,1,1)=0,"",OFFSET(項目マップ!$B$1,COLUMN(),0,1,1))</f>
        <v>差異　補助率</v>
      </c>
      <c r="NR1" s="31" t="str">
        <f ca="1">IF(OFFSET(項目マップ!$B$1,COLUMN(),0,1,1)=0,"",OFFSET(項目マップ!$B$1,COLUMN(),0,1,1))</f>
        <v>差異　実績報告額（イ）物品購入費</v>
      </c>
      <c r="NS1" s="31" t="str">
        <f ca="1">IF(OFFSET(項目マップ!$B$1,COLUMN(),0,1,1)=0,"",OFFSET(項目マップ!$B$1,COLUMN(),0,1,1))</f>
        <v>差異　実績報告額（ロ）消耗品費等</v>
      </c>
      <c r="NT1" s="31" t="str">
        <f ca="1">IF(OFFSET(項目マップ!$B$1,COLUMN(),0,1,1)=0,"",OFFSET(項目マップ!$B$1,COLUMN(),0,1,1))</f>
        <v>差異　実績報告額（ハ）その他</v>
      </c>
      <c r="NU1" s="31" t="str">
        <f ca="1">IF(OFFSET(項目マップ!$B$1,COLUMN(),0,1,1)=0,"",OFFSET(項目マップ!$B$1,COLUMN(),0,1,1))</f>
        <v>差異　補助事業に要した経費　計</v>
      </c>
      <c r="NV1" s="31" t="str">
        <f ca="1">IF(OFFSET(項目マップ!$B$1,COLUMN(),0,1,1)=0,"",OFFSET(項目マップ!$B$1,COLUMN(),0,1,1))</f>
        <v>差異　補助対象経費　計</v>
      </c>
      <c r="NW1" s="31" t="str">
        <f ca="1">IF(OFFSET(項目マップ!$B$1,COLUMN(),0,1,1)=0,"",OFFSET(項目マップ!$B$1,COLUMN(),0,1,1))</f>
        <v>差異　実績報告額　計</v>
      </c>
      <c r="NX1" s="31" t="str">
        <f ca="1">IF(OFFSET(項目マップ!$B$1,COLUMN(),0,1,1)=0,"",OFFSET(項目マップ!$B$1,COLUMN(),0,1,1))</f>
        <v>実績報告額判定</v>
      </c>
      <c r="NY1" s="31" t="str">
        <f ca="1">IF(OFFSET(項目マップ!$B$1,COLUMN(),0,1,1)=0,"",OFFSET(項目マップ!$B$1,COLUMN(),0,1,1))</f>
        <v>選択事業年度</v>
      </c>
      <c r="NZ1" s="31" t="str">
        <f ca="1">IF(OFFSET(項目マップ!$B$1,COLUMN(),0,1,1)=0,"",OFFSET(項目マップ!$B$1,COLUMN(),0,1,1))</f>
        <v>申請時理事長</v>
      </c>
      <c r="OA1" s="31" t="str">
        <f ca="1">IF(OFFSET(項目マップ!$B$1,COLUMN(),0,1,1)=0,"",OFFSET(項目マップ!$B$1,COLUMN(),0,1,1))</f>
        <v/>
      </c>
      <c r="OB1" s="31" t="str">
        <f ca="1">IF(OFFSET(項目マップ!$B$1,COLUMN(),0,1,1)=0,"",OFFSET(項目マップ!$B$1,COLUMN(),0,1,1))</f>
        <v/>
      </c>
      <c r="OC1" s="31" t="str">
        <f ca="1">IF(OFFSET(項目マップ!$B$1,COLUMN(),0,1,1)=0,"",OFFSET(項目マップ!$B$1,COLUMN(),0,1,1))</f>
        <v/>
      </c>
      <c r="OD1" s="31" t="str">
        <f ca="1">IF(OFFSET(項目マップ!$B$1,COLUMN(),0,1,1)=0,"",OFFSET(項目マップ!$B$1,COLUMN(),0,1,1))</f>
        <v/>
      </c>
      <c r="OE1" s="31" t="str">
        <f ca="1">IF(OFFSET(項目マップ!$B$1,COLUMN(),0,1,1)=0,"",OFFSET(項目マップ!$B$1,COLUMN(),0,1,1))</f>
        <v/>
      </c>
      <c r="OF1" s="31" t="str">
        <f ca="1">IF(OFFSET(項目マップ!$B$1,COLUMN(),0,1,1)=0,"",OFFSET(項目マップ!$B$1,COLUMN(),0,1,1))</f>
        <v/>
      </c>
      <c r="OG1" s="31" t="str">
        <f ca="1">IF(OFFSET(項目マップ!$B$1,COLUMN(),0,1,1)=0,"",OFFSET(項目マップ!$B$1,COLUMN(),0,1,1))</f>
        <v/>
      </c>
      <c r="OH1" s="31" t="str">
        <f ca="1">IF(OFFSET(項目マップ!$B$1,COLUMN(),0,1,1)=0,"",OFFSET(項目マップ!$B$1,COLUMN(),0,1,1))</f>
        <v/>
      </c>
      <c r="OI1" s="31" t="str">
        <f ca="1">IF(OFFSET(項目マップ!$B$1,COLUMN(),0,1,1)=0,"",OFFSET(項目マップ!$B$1,COLUMN(),0,1,1))</f>
        <v/>
      </c>
      <c r="OJ1" s="31" t="str">
        <f ca="1">IF(OFFSET(項目マップ!$B$1,COLUMN(),0,1,1)=0,"",OFFSET(項目マップ!$B$1,COLUMN(),0,1,1))</f>
        <v/>
      </c>
    </row>
    <row r="2" spans="1:400" ht="35.1" customHeight="1" x14ac:dyDescent="0.4">
      <c r="A2" s="196" t="str">
        <f ca="1">IF(A1&lt;&gt;"",OFFSET(項目マップ!$C$1,COLUMN(),0,1,1),"")</f>
        <v>*</v>
      </c>
      <c r="B2" s="196" t="str">
        <f ca="1">IF(B1&lt;&gt;"",OFFSET(項目マップ!$C$1,COLUMN(),0,1,1),"")</f>
        <v>令和4年度補正</v>
      </c>
      <c r="C2" s="196" t="str">
        <f ca="1">IF(C1&lt;&gt;"",OFFSET(項目マップ!$C$1,COLUMN(),0,1,1),"")</f>
        <v/>
      </c>
      <c r="D2" s="196" t="str">
        <f ca="1">IF(D1&lt;&gt;"",OFFSET(項目マップ!$C$1,COLUMN(),0,1,1),"")</f>
        <v/>
      </c>
      <c r="E2" s="196" t="str">
        <f ca="1">IF(E1&lt;&gt;"",OFFSET(項目マップ!$C$1,COLUMN(),0,1,1),"")</f>
        <v/>
      </c>
      <c r="F2" s="196" t="str">
        <f ca="1">IF(F1&lt;&gt;"",OFFSET(項目マップ!$C$1,COLUMN(),0,1,1),"")</f>
        <v/>
      </c>
      <c r="G2" s="196" t="str">
        <f ca="1">IF(G1&lt;&gt;"",OFFSET(項目マップ!$C$1,COLUMN(),0,1,1),"")</f>
        <v/>
      </c>
      <c r="H2" s="196" t="str">
        <f ca="1">IF(H1&lt;&gt;"",OFFSET(項目マップ!$C$1,COLUMN(),0,1,1),"")</f>
        <v/>
      </c>
      <c r="I2" s="196" t="str">
        <f ca="1">IF(I1&lt;&gt;"",OFFSET(項目マップ!$C$1,COLUMN(),0,1,1),"")</f>
        <v/>
      </c>
      <c r="J2" s="196" t="str">
        <f ca="1">IF(J1&lt;&gt;"",OFFSET(項目マップ!$C$1,COLUMN(),0,1,1),"")</f>
        <v/>
      </c>
      <c r="K2" s="196" t="str">
        <f ca="1">IF(K1&lt;&gt;"",OFFSET(項目マップ!$C$1,COLUMN(),0,1,1),"")</f>
        <v/>
      </c>
      <c r="L2" s="196" t="str">
        <f ca="1">IF(L1&lt;&gt;"",OFFSET(項目マップ!$C$1,COLUMN(),0,1,1),"")</f>
        <v/>
      </c>
      <c r="M2" s="196" t="str">
        <f ca="1">IF(M1&lt;&gt;"",OFFSET(項目マップ!$C$1,COLUMN(),0,1,1),"")</f>
        <v/>
      </c>
      <c r="N2" s="196" t="str">
        <f ca="1">IF(N1&lt;&gt;"",OFFSET(項目マップ!$C$1,COLUMN(),0,1,1),"")</f>
        <v/>
      </c>
      <c r="O2" s="196" t="str">
        <f ca="1">IF(O1&lt;&gt;"",OFFSET(項目マップ!$C$1,COLUMN(),0,1,1),"")</f>
        <v/>
      </c>
      <c r="P2" s="196" t="str">
        <f ca="1">IF(P1&lt;&gt;"",OFFSET(項目マップ!$C$1,COLUMN(),0,1,1),"")</f>
        <v/>
      </c>
      <c r="Q2" s="196" t="str">
        <f ca="1">IF(Q1&lt;&gt;"",OFFSET(項目マップ!$C$1,COLUMN(),0,1,1),"")</f>
        <v/>
      </c>
      <c r="R2" s="196" t="str">
        <f ca="1">IF(R1&lt;&gt;"",OFFSET(項目マップ!$C$1,COLUMN(),0,1,1),"")</f>
        <v/>
      </c>
      <c r="S2" s="196" t="str">
        <f ca="1">IF(S1&lt;&gt;"",OFFSET(項目マップ!$C$1,COLUMN(),0,1,1),"")</f>
        <v/>
      </c>
      <c r="T2" s="196" t="str">
        <f ca="1">IF(T1&lt;&gt;"",OFFSET(項目マップ!$C$1,COLUMN(),0,1,1),"")</f>
        <v/>
      </c>
      <c r="U2" s="196" t="str">
        <f ca="1">IF(U1&lt;&gt;"",OFFSET(項目マップ!$C$1,COLUMN(),0,1,1),"")</f>
        <v/>
      </c>
      <c r="V2" s="196" t="str">
        <f ca="1">IF(V1&lt;&gt;"",OFFSET(項目マップ!$C$1,COLUMN(),0,1,1),"")</f>
        <v/>
      </c>
      <c r="W2" s="196" t="str">
        <f ca="1">IF(W1&lt;&gt;"",OFFSET(項目マップ!$C$1,COLUMN(),0,1,1),"")</f>
        <v/>
      </c>
      <c r="X2" s="196" t="str">
        <f ca="1">IF(X1&lt;&gt;"",OFFSET(項目マップ!$C$1,COLUMN(),0,1,1),"")</f>
        <v/>
      </c>
      <c r="Y2" s="196" t="str">
        <f ca="1">IF(Y1&lt;&gt;"",OFFSET(項目マップ!$C$1,COLUMN(),0,1,1),"")</f>
        <v/>
      </c>
      <c r="Z2" s="196" t="str">
        <f ca="1">IF(Z1&lt;&gt;"",OFFSET(項目マップ!$C$1,COLUMN(),0,1,1),"")</f>
        <v/>
      </c>
      <c r="AA2" s="196" t="str">
        <f ca="1">IF(AA1&lt;&gt;"",OFFSET(項目マップ!$C$1,COLUMN(),0,1,1),"")</f>
        <v/>
      </c>
      <c r="AB2" s="196" t="str">
        <f ca="1">IF(AB1&lt;&gt;"",OFFSET(項目マップ!$C$1,COLUMN(),0,1,1),"")</f>
        <v/>
      </c>
      <c r="AC2" s="196" t="str">
        <f ca="1">IF(AC1&lt;&gt;"",OFFSET(項目マップ!$C$1,COLUMN(),0,1,1),"")</f>
        <v/>
      </c>
      <c r="AD2" s="196" t="str">
        <f ca="1">IF(AD1&lt;&gt;"",OFFSET(項目マップ!$C$1,COLUMN(),0,1,1),"")</f>
        <v/>
      </c>
      <c r="AE2" s="196" t="str">
        <f ca="1">IF(AE1&lt;&gt;"",OFFSET(項目マップ!$C$1,COLUMN(),0,1,1),"")</f>
        <v/>
      </c>
      <c r="AF2" s="196" t="str">
        <f ca="1">IF(AF1&lt;&gt;"",OFFSET(項目マップ!$C$1,COLUMN(),0,1,1),"")</f>
        <v/>
      </c>
      <c r="AG2" s="196" t="str">
        <f ca="1">IF(AG1&lt;&gt;"",OFFSET(項目マップ!$C$1,COLUMN(),0,1,1),"")</f>
        <v/>
      </c>
      <c r="AH2" s="196" t="str">
        <f ca="1">IF(AH1&lt;&gt;"",OFFSET(項目マップ!$C$1,COLUMN(),0,1,1),"")</f>
        <v/>
      </c>
      <c r="AI2" s="196" t="str">
        <f ca="1">IF(AI1&lt;&gt;"",OFFSET(項目マップ!$C$1,COLUMN(),0,1,1),"")</f>
        <v/>
      </c>
      <c r="AJ2" s="196" t="str">
        <f ca="1">IF(AJ1&lt;&gt;"",OFFSET(項目マップ!$C$1,COLUMN(),0,1,1),"")</f>
        <v/>
      </c>
      <c r="AK2" s="196" t="str">
        <f ca="1">IF(AK1&lt;&gt;"",OFFSET(項目マップ!$C$1,COLUMN(),0,1,1),"")</f>
        <v/>
      </c>
      <c r="AL2" s="196" t="str">
        <f ca="1">IF(AL1&lt;&gt;"",OFFSET(項目マップ!$C$1,COLUMN(),0,1,1),"")</f>
        <v/>
      </c>
      <c r="AM2" s="196" t="str">
        <f ca="1">IF(AM1&lt;&gt;"",OFFSET(項目マップ!$C$1,COLUMN(),0,1,1),"")</f>
        <v/>
      </c>
      <c r="AN2" s="196" t="str">
        <f ca="1">IF(AN1&lt;&gt;"",OFFSET(項目マップ!$C$1,COLUMN(),0,1,1),"")</f>
        <v/>
      </c>
      <c r="AO2" s="196" t="str">
        <f ca="1">IF(AO1&lt;&gt;"",OFFSET(項目マップ!$C$1,COLUMN(),0,1,1),"")</f>
        <v/>
      </c>
      <c r="AP2" s="196" t="str">
        <f ca="1">IF(AP1&lt;&gt;"",OFFSET(項目マップ!$C$1,COLUMN(),0,1,1),"")</f>
        <v/>
      </c>
      <c r="AQ2" s="196" t="str">
        <f ca="1">IF(AQ1&lt;&gt;"",OFFSET(項目マップ!$C$1,COLUMN(),0,1,1),"")</f>
        <v/>
      </c>
      <c r="AR2" s="196" t="str">
        <f ca="1">IF(AR1&lt;&gt;"",OFFSET(項目マップ!$C$1,COLUMN(),0,1,1),"")</f>
        <v/>
      </c>
      <c r="AS2" s="196" t="str">
        <f ca="1">IF(AS1&lt;&gt;"",OFFSET(項目マップ!$C$1,COLUMN(),0,1,1),"")</f>
        <v/>
      </c>
      <c r="AT2" s="196" t="str">
        <f ca="1">IF(AT1&lt;&gt;"",OFFSET(項目マップ!$C$1,COLUMN(),0,1,1),"")</f>
        <v/>
      </c>
      <c r="AU2" s="196" t="str">
        <f ca="1">IF(AU1&lt;&gt;"",OFFSET(項目マップ!$C$1,COLUMN(),0,1,1),"")</f>
        <v/>
      </c>
      <c r="AV2" s="196" t="str">
        <f ca="1">IF(AV1&lt;&gt;"",OFFSET(項目マップ!$C$1,COLUMN(),0,1,1),"")</f>
        <v/>
      </c>
      <c r="AW2" s="196" t="str">
        <f ca="1">IF(AW1&lt;&gt;"",OFFSET(項目マップ!$C$1,COLUMN(),0,1,1),"")</f>
        <v/>
      </c>
      <c r="AX2" s="196" t="str">
        <f ca="1">IF(AX1&lt;&gt;"",OFFSET(項目マップ!$C$1,COLUMN(),0,1,1),"")</f>
        <v/>
      </c>
      <c r="AY2" s="196" t="str">
        <f ca="1">IF(AY1&lt;&gt;"",OFFSET(項目マップ!$C$1,COLUMN(),0,1,1),"")</f>
        <v/>
      </c>
      <c r="AZ2" s="196" t="str">
        <f ca="1">IF(AZ1&lt;&gt;"",OFFSET(項目マップ!$C$1,COLUMN(),0,1,1),"")</f>
        <v/>
      </c>
      <c r="BA2" s="196" t="str">
        <f ca="1">IF(BA1&lt;&gt;"",OFFSET(項目マップ!$C$1,COLUMN(),0,1,1),"")</f>
        <v/>
      </c>
      <c r="BB2" s="196" t="str">
        <f ca="1">IF(BB1&lt;&gt;"",OFFSET(項目マップ!$C$1,COLUMN(),0,1,1),"")</f>
        <v/>
      </c>
      <c r="BC2" s="196" t="str">
        <f ca="1">IF(BC1&lt;&gt;"",OFFSET(項目マップ!$C$1,COLUMN(),0,1,1),"")</f>
        <v/>
      </c>
      <c r="BD2" s="196" t="str">
        <f ca="1">IF(BD1&lt;&gt;"",OFFSET(項目マップ!$C$1,COLUMN(),0,1,1),"")</f>
        <v/>
      </c>
      <c r="BE2" s="196" t="str">
        <f ca="1">IF(BE1&lt;&gt;"",OFFSET(項目マップ!$C$1,COLUMN(),0,1,1),"")</f>
        <v/>
      </c>
      <c r="BF2" s="196" t="str">
        <f ca="1">IF(BF1&lt;&gt;"",OFFSET(項目マップ!$C$1,COLUMN(),0,1,1),"")</f>
        <v/>
      </c>
      <c r="BG2" s="196" t="str">
        <f ca="1">IF(BG1&lt;&gt;"",OFFSET(項目マップ!$C$1,COLUMN(),0,1,1),"")</f>
        <v/>
      </c>
      <c r="BH2" s="196" t="str">
        <f ca="1">IF(BH1&lt;&gt;"",OFFSET(項目マップ!$C$1,COLUMN(),0,1,1),"")</f>
        <v/>
      </c>
      <c r="BI2" s="196" t="str">
        <f ca="1">IF(BI1&lt;&gt;"",OFFSET(項目マップ!$C$1,COLUMN(),0,1,1),"")</f>
        <v/>
      </c>
      <c r="BJ2" s="196" t="str">
        <f ca="1">IF(BJ1&lt;&gt;"",OFFSET(項目マップ!$C$1,COLUMN(),0,1,1),"")</f>
        <v/>
      </c>
      <c r="BK2" s="196" t="str">
        <f ca="1">IF(BK1&lt;&gt;"",OFFSET(項目マップ!$C$1,COLUMN(),0,1,1),"")</f>
        <v/>
      </c>
      <c r="BL2" s="196" t="str">
        <f ca="1">IF(BL1&lt;&gt;"",OFFSET(項目マップ!$C$1,COLUMN(),0,1,1),"")</f>
        <v/>
      </c>
      <c r="BM2" s="196" t="str">
        <f ca="1">IF(BM1&lt;&gt;"",OFFSET(項目マップ!$C$1,COLUMN(),0,1,1),"")</f>
        <v/>
      </c>
      <c r="BN2" s="196" t="str">
        <f ca="1">IF(BN1&lt;&gt;"",OFFSET(項目マップ!$C$1,COLUMN(),0,1,1),"")</f>
        <v/>
      </c>
      <c r="BO2" s="196" t="str">
        <f ca="1">IF(BO1&lt;&gt;"",OFFSET(項目マップ!$C$1,COLUMN(),0,1,1),"")</f>
        <v/>
      </c>
      <c r="BP2" s="196" t="str">
        <f ca="1">IF(BP1&lt;&gt;"",OFFSET(項目マップ!$C$1,COLUMN(),0,1,1),"")</f>
        <v/>
      </c>
      <c r="BQ2" s="196" t="str">
        <f ca="1">IF(BQ1&lt;&gt;"",OFFSET(項目マップ!$C$1,COLUMN(),0,1,1),"")</f>
        <v/>
      </c>
      <c r="BR2" s="196" t="str">
        <f ca="1">IF(BR1&lt;&gt;"",OFFSET(項目マップ!$C$1,COLUMN(),0,1,1),"")</f>
        <v/>
      </c>
      <c r="BS2" s="196" t="str">
        <f ca="1">IF(BS1&lt;&gt;"",OFFSET(項目マップ!$C$1,COLUMN(),0,1,1),"")</f>
        <v/>
      </c>
      <c r="BT2" s="196" t="str">
        <f ca="1">IF(BT1&lt;&gt;"",OFFSET(項目マップ!$C$1,COLUMN(),0,1,1),"")</f>
        <v/>
      </c>
      <c r="BU2" s="196" t="str">
        <f ca="1">IF(BU1&lt;&gt;"",OFFSET(項目マップ!$C$1,COLUMN(),0,1,1),"")</f>
        <v/>
      </c>
      <c r="BV2" s="196" t="str">
        <f ca="1">IF(BV1&lt;&gt;"",OFFSET(項目マップ!$C$1,COLUMN(),0,1,1),"")</f>
        <v/>
      </c>
      <c r="BW2" s="196" t="str">
        <f ca="1">IF(BW1&lt;&gt;"",OFFSET(項目マップ!$C$1,COLUMN(),0,1,1),"")</f>
        <v/>
      </c>
      <c r="BX2" s="196" t="str">
        <f ca="1">IF(BX1&lt;&gt;"",OFFSET(項目マップ!$C$1,COLUMN(),0,1,1),"")</f>
        <v/>
      </c>
      <c r="BY2" s="196" t="str">
        <f ca="1">IF(BY1&lt;&gt;"",OFFSET(項目マップ!$C$1,COLUMN(),0,1,1),"")</f>
        <v/>
      </c>
      <c r="BZ2" s="196" t="str">
        <f ca="1">IF(BZ1&lt;&gt;"",OFFSET(項目マップ!$C$1,COLUMN(),0,1,1),"")</f>
        <v/>
      </c>
      <c r="CA2" s="196" t="str">
        <f ca="1">IF(CA1&lt;&gt;"",OFFSET(項目マップ!$C$1,COLUMN(),0,1,1),"")</f>
        <v/>
      </c>
      <c r="CB2" s="196" t="str">
        <f ca="1">IF(CB1&lt;&gt;"",OFFSET(項目マップ!$C$1,COLUMN(),0,1,1),"")</f>
        <v/>
      </c>
      <c r="CC2" s="196" t="str">
        <f ca="1">IF(CC1&lt;&gt;"",OFFSET(項目マップ!$C$1,COLUMN(),0,1,1),"")</f>
        <v/>
      </c>
      <c r="CD2" s="196" t="str">
        <f ca="1">IF(CD1&lt;&gt;"",OFFSET(項目マップ!$C$1,COLUMN(),0,1,1),"")</f>
        <v/>
      </c>
      <c r="CE2" s="196" t="str">
        <f ca="1">IF(CE1&lt;&gt;"",OFFSET(項目マップ!$C$1,COLUMN(),0,1,1),"")</f>
        <v/>
      </c>
      <c r="CF2" s="196" t="str">
        <f ca="1">IF(CF1&lt;&gt;"",OFFSET(項目マップ!$C$1,COLUMN(),0,1,1),"")</f>
        <v/>
      </c>
      <c r="CG2" s="196" t="str">
        <f ca="1">IF(CG1&lt;&gt;"",OFFSET(項目マップ!$C$1,COLUMN(),0,1,1),"")</f>
        <v/>
      </c>
      <c r="CH2" s="196" t="str">
        <f ca="1">IF(CH1&lt;&gt;"",OFFSET(項目マップ!$C$1,COLUMN(),0,1,1),"")</f>
        <v/>
      </c>
      <c r="CI2" s="196" t="str">
        <f ca="1">IF(CI1&lt;&gt;"",OFFSET(項目マップ!$C$1,COLUMN(),0,1,1),"")</f>
        <v/>
      </c>
      <c r="CJ2" s="196" t="str">
        <f ca="1">IF(CJ1&lt;&gt;"",OFFSET(項目マップ!$C$1,COLUMN(),0,1,1),"")</f>
        <v/>
      </c>
      <c r="CK2" s="196" t="str">
        <f ca="1">IF(CK1&lt;&gt;"",OFFSET(項目マップ!$C$1,COLUMN(),0,1,1),"")</f>
        <v/>
      </c>
      <c r="CL2" s="196" t="str">
        <f ca="1">IF(CL1&lt;&gt;"",OFFSET(項目マップ!$C$1,COLUMN(),0,1,1),"")</f>
        <v/>
      </c>
      <c r="CM2" s="196" t="str">
        <f ca="1">IF(CM1&lt;&gt;"",OFFSET(項目マップ!$C$1,COLUMN(),0,1,1),"")</f>
        <v/>
      </c>
      <c r="CN2" s="196" t="str">
        <f ca="1">IF(CN1&lt;&gt;"",OFFSET(項目マップ!$C$1,COLUMN(),0,1,1),"")</f>
        <v/>
      </c>
      <c r="CO2" s="196" t="str">
        <f ca="1">IF(CO1&lt;&gt;"",OFFSET(項目マップ!$C$1,COLUMN(),0,1,1),"")</f>
        <v/>
      </c>
      <c r="CP2" s="196" t="str">
        <f ca="1">IF(CP1&lt;&gt;"",OFFSET(項目マップ!$C$1,COLUMN(),0,1,1),"")</f>
        <v/>
      </c>
      <c r="CQ2" s="196" t="str">
        <f ca="1">IF(CQ1&lt;&gt;"",OFFSET(項目マップ!$C$1,COLUMN(),0,1,1),"")</f>
        <v/>
      </c>
      <c r="CR2" s="196" t="str">
        <f ca="1">IF(CR1&lt;&gt;"",OFFSET(項目マップ!$C$1,COLUMN(),0,1,1),"")</f>
        <v/>
      </c>
      <c r="CS2" s="196" t="str">
        <f ca="1">IF(CS1&lt;&gt;"",OFFSET(項目マップ!$C$1,COLUMN(),0,1,1),"")</f>
        <v/>
      </c>
      <c r="CT2" s="196" t="str">
        <f ca="1">IF(CT1&lt;&gt;"",OFFSET(項目マップ!$C$1,COLUMN(),0,1,1),"")</f>
        <v/>
      </c>
      <c r="CU2" s="196" t="str">
        <f ca="1">IF(CU1&lt;&gt;"",OFFSET(項目マップ!$C$1,COLUMN(),0,1,1),"")</f>
        <v/>
      </c>
      <c r="CV2" s="196" t="str">
        <f ca="1">IF(CV1&lt;&gt;"",OFFSET(項目マップ!$C$1,COLUMN(),0,1,1),"")</f>
        <v/>
      </c>
      <c r="CW2" s="196" t="str">
        <f ca="1">IF(CW1&lt;&gt;"",OFFSET(項目マップ!$C$1,COLUMN(),0,1,1),"")</f>
        <v/>
      </c>
      <c r="CX2" s="196" t="str">
        <f ca="1">IF(CX1&lt;&gt;"",OFFSET(項目マップ!$C$1,COLUMN(),0,1,1),"")</f>
        <v/>
      </c>
      <c r="CY2" s="196" t="str">
        <f ca="1">IF(CY1&lt;&gt;"",OFFSET(項目マップ!$C$1,COLUMN(),0,1,1),"")</f>
        <v/>
      </c>
      <c r="CZ2" s="196" t="str">
        <f ca="1">IF(CZ1&lt;&gt;"",OFFSET(項目マップ!$C$1,COLUMN(),0,1,1),"")</f>
        <v/>
      </c>
      <c r="DA2" s="196" t="str">
        <f ca="1">IF(DA1&lt;&gt;"",OFFSET(項目マップ!$C$1,COLUMN(),0,1,1),"")</f>
        <v/>
      </c>
      <c r="DB2" s="196" t="str">
        <f ca="1">IF(DB1&lt;&gt;"",OFFSET(項目マップ!$C$1,COLUMN(),0,1,1),"")</f>
        <v/>
      </c>
      <c r="DC2" s="196" t="str">
        <f ca="1">IF(DC1&lt;&gt;"",OFFSET(項目マップ!$C$1,COLUMN(),0,1,1),"")</f>
        <v/>
      </c>
      <c r="DD2" s="196" t="str">
        <f ca="1">IF(DD1&lt;&gt;"",OFFSET(項目マップ!$C$1,COLUMN(),0,1,1),"")</f>
        <v/>
      </c>
      <c r="DE2" s="196" t="str">
        <f ca="1">IF(DE1&lt;&gt;"",OFFSET(項目マップ!$C$1,COLUMN(),0,1,1),"")</f>
        <v/>
      </c>
      <c r="DF2" s="196" t="str">
        <f ca="1">IF(DF1&lt;&gt;"",OFFSET(項目マップ!$C$1,COLUMN(),0,1,1),"")</f>
        <v/>
      </c>
      <c r="DG2" s="196" t="str">
        <f ca="1">IF(DG1&lt;&gt;"",OFFSET(項目マップ!$C$1,COLUMN(),0,1,1),"")</f>
        <v/>
      </c>
      <c r="DH2" s="196" t="str">
        <f ca="1">IF(DH1&lt;&gt;"",OFFSET(項目マップ!$C$1,COLUMN(),0,1,1),"")</f>
        <v/>
      </c>
      <c r="DI2" s="196" t="str">
        <f ca="1">IF(DI1&lt;&gt;"",OFFSET(項目マップ!$C$1,COLUMN(),0,1,1),"")</f>
        <v/>
      </c>
      <c r="DJ2" s="196" t="str">
        <f ca="1">IF(DJ1&lt;&gt;"",OFFSET(項目マップ!$C$1,COLUMN(),0,1,1),"")</f>
        <v/>
      </c>
      <c r="DK2" s="196" t="str">
        <f ca="1">IF(DK1&lt;&gt;"",OFFSET(項目マップ!$C$1,COLUMN(),0,1,1),"")</f>
        <v/>
      </c>
      <c r="DL2" s="196" t="str">
        <f ca="1">IF(DL1&lt;&gt;"",OFFSET(項目マップ!$C$1,COLUMN(),0,1,1),"")</f>
        <v/>
      </c>
      <c r="DM2" s="196" t="str">
        <f ca="1">IF(DM1&lt;&gt;"",OFFSET(項目マップ!$C$1,COLUMN(),0,1,1),"")</f>
        <v/>
      </c>
      <c r="DN2" s="196" t="str">
        <f ca="1">IF(DN1&lt;&gt;"",OFFSET(項目マップ!$C$1,COLUMN(),0,1,1),"")</f>
        <v/>
      </c>
      <c r="DO2" s="196" t="str">
        <f ca="1">IF(DO1&lt;&gt;"",OFFSET(項目マップ!$C$1,COLUMN(),0,1,1),"")</f>
        <v/>
      </c>
      <c r="DP2" s="196" t="str">
        <f ca="1">IF(DP1&lt;&gt;"",OFFSET(項目マップ!$C$1,COLUMN(),0,1,1),"")</f>
        <v/>
      </c>
      <c r="DQ2" s="196" t="str">
        <f ca="1">IF(DQ1&lt;&gt;"",OFFSET(項目マップ!$C$1,COLUMN(),0,1,1),"")</f>
        <v/>
      </c>
      <c r="DR2" s="196" t="str">
        <f ca="1">IF(DR1&lt;&gt;"",OFFSET(項目マップ!$C$1,COLUMN(),0,1,1),"")</f>
        <v/>
      </c>
      <c r="DS2" s="196" t="str">
        <f ca="1">IF(DS1&lt;&gt;"",OFFSET(項目マップ!$C$1,COLUMN(),0,1,1),"")</f>
        <v/>
      </c>
      <c r="DT2" s="196" t="str">
        <f ca="1">IF(DT1&lt;&gt;"",OFFSET(項目マップ!$C$1,COLUMN(),0,1,1),"")</f>
        <v/>
      </c>
      <c r="DU2" s="196" t="str">
        <f ca="1">IF(DU1&lt;&gt;"",OFFSET(項目マップ!$C$1,COLUMN(),0,1,1),"")</f>
        <v/>
      </c>
      <c r="DV2" s="196" t="str">
        <f ca="1">IF(DV1&lt;&gt;"",OFFSET(項目マップ!$C$1,COLUMN(),0,1,1),"")</f>
        <v/>
      </c>
      <c r="DW2" s="196" t="str">
        <f ca="1">IF(DW1&lt;&gt;"",OFFSET(項目マップ!$C$1,COLUMN(),0,1,1),"")</f>
        <v/>
      </c>
      <c r="DX2" s="196" t="str">
        <f ca="1">IF(DX1&lt;&gt;"",OFFSET(項目マップ!$C$1,COLUMN(),0,1,1),"")</f>
        <v/>
      </c>
      <c r="DY2" s="196" t="str">
        <f ca="1">IF(DY1&lt;&gt;"",OFFSET(項目マップ!$C$1,COLUMN(),0,1,1),"")</f>
        <v/>
      </c>
      <c r="DZ2" s="196" t="str">
        <f ca="1">IF(DZ1&lt;&gt;"",OFFSET(項目マップ!$C$1,COLUMN(),0,1,1),"")</f>
        <v/>
      </c>
      <c r="EA2" s="196" t="str">
        <f ca="1">IF(EA1&lt;&gt;"",OFFSET(項目マップ!$C$1,COLUMN(),0,1,1),"")</f>
        <v/>
      </c>
      <c r="EB2" s="196" t="str">
        <f ca="1">IF(EB1&lt;&gt;"",OFFSET(項目マップ!$C$1,COLUMN(),0,1,1),"")</f>
        <v/>
      </c>
      <c r="EC2" s="196" t="str">
        <f ca="1">IF(EC1&lt;&gt;"",OFFSET(項目マップ!$C$1,COLUMN(),0,1,1),"")</f>
        <v/>
      </c>
      <c r="ED2" s="196" t="str">
        <f ca="1">IF(ED1&lt;&gt;"",OFFSET(項目マップ!$C$1,COLUMN(),0,1,1),"")</f>
        <v/>
      </c>
      <c r="EE2" s="196" t="str">
        <f ca="1">IF(EE1&lt;&gt;"",OFFSET(項目マップ!$C$1,COLUMN(),0,1,1),"")</f>
        <v/>
      </c>
      <c r="EF2" s="196" t="str">
        <f ca="1">IF(EF1&lt;&gt;"",OFFSET(項目マップ!$C$1,COLUMN(),0,1,1),"")</f>
        <v/>
      </c>
      <c r="EG2" s="196" t="str">
        <f ca="1">IF(EG1&lt;&gt;"",OFFSET(項目マップ!$C$1,COLUMN(),0,1,1),"")</f>
        <v/>
      </c>
      <c r="EH2" s="196" t="str">
        <f ca="1">IF(EH1&lt;&gt;"",OFFSET(項目マップ!$C$1,COLUMN(),0,1,1),"")</f>
        <v/>
      </c>
      <c r="EI2" s="196" t="str">
        <f ca="1">IF(EI1&lt;&gt;"",OFFSET(項目マップ!$C$1,COLUMN(),0,1,1),"")</f>
        <v/>
      </c>
      <c r="EJ2" s="196" t="str">
        <f ca="1">IF(EJ1&lt;&gt;"",OFFSET(項目マップ!$C$1,COLUMN(),0,1,1),"")</f>
        <v/>
      </c>
      <c r="EK2" s="196" t="str">
        <f ca="1">IF(EK1&lt;&gt;"",OFFSET(項目マップ!$C$1,COLUMN(),0,1,1),"")</f>
        <v/>
      </c>
      <c r="EL2" s="196">
        <f ca="1">IF(EL1&lt;&gt;"",OFFSET(項目マップ!$C$1,COLUMN(),0,1,1),"")</f>
        <v>0</v>
      </c>
      <c r="EM2" s="196">
        <f ca="1">IF(EM1&lt;&gt;"",OFFSET(項目マップ!$C$1,COLUMN(),0,1,1),"")</f>
        <v>0</v>
      </c>
      <c r="EN2" s="196">
        <f ca="1">IF(EN1&lt;&gt;"",OFFSET(項目マップ!$C$1,COLUMN(),0,1,1),"")</f>
        <v>0</v>
      </c>
      <c r="EO2" s="196">
        <f ca="1">IF(EO1&lt;&gt;"",OFFSET(項目マップ!$C$1,COLUMN(),0,1,1),"")</f>
        <v>0</v>
      </c>
      <c r="EP2" s="196">
        <f ca="1">IF(EP1&lt;&gt;"",OFFSET(項目マップ!$C$1,COLUMN(),0,1,1),"")</f>
        <v>0</v>
      </c>
      <c r="EQ2" s="196">
        <f ca="1">IF(EQ1&lt;&gt;"",OFFSET(項目マップ!$C$1,COLUMN(),0,1,1),"")</f>
        <v>0</v>
      </c>
      <c r="ER2" s="196" t="str">
        <f ca="1">IF(ER1&lt;&gt;"",OFFSET(項目マップ!$C$1,COLUMN(),0,1,1),"")</f>
        <v/>
      </c>
      <c r="ES2" s="196" t="str">
        <f ca="1">IF(ES1&lt;&gt;"",OFFSET(項目マップ!$C$1,COLUMN(),0,1,1),"")</f>
        <v/>
      </c>
      <c r="ET2" s="196" t="str">
        <f ca="1">IF(ET1&lt;&gt;"",OFFSET(項目マップ!$C$1,COLUMN(),0,1,1),"")</f>
        <v/>
      </c>
      <c r="EU2" s="196" t="str">
        <f ca="1">IF(EU1&lt;&gt;"",OFFSET(項目マップ!$C$1,COLUMN(),0,1,1),"")</f>
        <v/>
      </c>
      <c r="EV2" s="196" t="str">
        <f ca="1">IF(EV1&lt;&gt;"",OFFSET(項目マップ!$C$1,COLUMN(),0,1,1),"")</f>
        <v/>
      </c>
      <c r="EW2" s="196" t="str">
        <f ca="1">IF(EW1&lt;&gt;"",OFFSET(項目マップ!$C$1,COLUMN(),0,1,1),"")</f>
        <v/>
      </c>
      <c r="EX2" s="196" t="str">
        <f ca="1">IF(EX1&lt;&gt;"",OFFSET(項目マップ!$C$1,COLUMN(),0,1,1),"")</f>
        <v/>
      </c>
      <c r="EY2" s="196" t="str">
        <f ca="1">IF(EY1&lt;&gt;"",OFFSET(項目マップ!$C$1,COLUMN(),0,1,1),"")</f>
        <v/>
      </c>
      <c r="EZ2" s="196" t="str">
        <f ca="1">IF(EZ1&lt;&gt;"",OFFSET(項目マップ!$C$1,COLUMN(),0,1,1),"")</f>
        <v/>
      </c>
      <c r="FA2" s="196" t="str">
        <f ca="1">IF(FA1&lt;&gt;"",OFFSET(項目マップ!$C$1,COLUMN(),0,1,1),"")</f>
        <v/>
      </c>
      <c r="FB2" s="196" t="str">
        <f ca="1">IF(FB1&lt;&gt;"",OFFSET(項目マップ!$C$1,COLUMN(),0,1,1),"")</f>
        <v/>
      </c>
      <c r="FC2" s="196" t="str">
        <f ca="1">IF(FC1&lt;&gt;"",OFFSET(項目マップ!$C$1,COLUMN(),0,1,1),"")</f>
        <v/>
      </c>
      <c r="FD2" s="196" t="str">
        <f ca="1">IF(FD1&lt;&gt;"",OFFSET(項目マップ!$C$1,COLUMN(),0,1,1),"")</f>
        <v/>
      </c>
      <c r="FE2" s="196" t="str">
        <f ca="1">IF(FE1&lt;&gt;"",OFFSET(項目マップ!$C$1,COLUMN(),0,1,1),"")</f>
        <v/>
      </c>
      <c r="FF2" s="196" t="str">
        <f ca="1">IF(FF1&lt;&gt;"",OFFSET(項目マップ!$C$1,COLUMN(),0,1,1),"")</f>
        <v/>
      </c>
      <c r="FG2" s="196" t="str">
        <f ca="1">IF(FG1&lt;&gt;"",OFFSET(項目マップ!$C$1,COLUMN(),0,1,1),"")</f>
        <v/>
      </c>
      <c r="FH2" s="196" t="str">
        <f ca="1">IF(FH1&lt;&gt;"",OFFSET(項目マップ!$C$1,COLUMN(),0,1,1),"")</f>
        <v/>
      </c>
      <c r="FI2" s="196" t="str">
        <f ca="1">IF(FI1&lt;&gt;"",OFFSET(項目マップ!$C$1,COLUMN(),0,1,1),"")</f>
        <v/>
      </c>
      <c r="FJ2" s="196" t="str">
        <f ca="1">IF(FJ1&lt;&gt;"",OFFSET(項目マップ!$C$1,COLUMN(),0,1,1),"")</f>
        <v/>
      </c>
      <c r="FK2" s="196" t="str">
        <f ca="1">IF(FK1&lt;&gt;"",OFFSET(項目マップ!$C$1,COLUMN(),0,1,1),"")</f>
        <v/>
      </c>
      <c r="FL2" s="196" t="str">
        <f ca="1">IF(FL1&lt;&gt;"",OFFSET(項目マップ!$C$1,COLUMN(),0,1,1),"")</f>
        <v/>
      </c>
      <c r="FM2" s="196" t="str">
        <f ca="1">IF(FM1&lt;&gt;"",OFFSET(項目マップ!$C$1,COLUMN(),0,1,1),"")</f>
        <v/>
      </c>
      <c r="FN2" s="196" t="str">
        <f ca="1">IF(FN1&lt;&gt;"",OFFSET(項目マップ!$C$1,COLUMN(),0,1,1),"")</f>
        <v/>
      </c>
      <c r="FO2" s="196" t="str">
        <f ca="1">IF(FO1&lt;&gt;"",OFFSET(項目マップ!$C$1,COLUMN(),0,1,1),"")</f>
        <v/>
      </c>
      <c r="FP2" s="196" t="str">
        <f ca="1">IF(FP1&lt;&gt;"",OFFSET(項目マップ!$C$1,COLUMN(),0,1,1),"")</f>
        <v/>
      </c>
      <c r="FQ2" s="196" t="str">
        <f ca="1">IF(FQ1&lt;&gt;"",OFFSET(項目マップ!$C$1,COLUMN(),0,1,1),"")</f>
        <v/>
      </c>
      <c r="FR2" s="196" t="str">
        <f ca="1">IF(FR1&lt;&gt;"",OFFSET(項目マップ!$C$1,COLUMN(),0,1,1),"")</f>
        <v/>
      </c>
      <c r="FS2" s="196" t="str">
        <f ca="1">IF(FS1&lt;&gt;"",OFFSET(項目マップ!$C$1,COLUMN(),0,1,1),"")</f>
        <v/>
      </c>
      <c r="FT2" s="196" t="str">
        <f ca="1">IF(FT1&lt;&gt;"",OFFSET(項目マップ!$C$1,COLUMN(),0,1,1),"")</f>
        <v/>
      </c>
      <c r="FU2" s="196" t="str">
        <f ca="1">IF(FU1&lt;&gt;"",OFFSET(項目マップ!$C$1,COLUMN(),0,1,1),"")</f>
        <v/>
      </c>
      <c r="FV2" s="196" t="str">
        <f ca="1">IF(FV1&lt;&gt;"",OFFSET(項目マップ!$C$1,COLUMN(),0,1,1),"")</f>
        <v/>
      </c>
      <c r="FW2" s="196" t="str">
        <f ca="1">IF(FW1&lt;&gt;"",OFFSET(項目マップ!$C$1,COLUMN(),0,1,1),"")</f>
        <v/>
      </c>
      <c r="FX2" s="196" t="str">
        <f ca="1">IF(FX1&lt;&gt;"",OFFSET(項目マップ!$C$1,COLUMN(),0,1,1),"")</f>
        <v/>
      </c>
      <c r="FY2" s="196" t="str">
        <f ca="1">IF(FY1&lt;&gt;"",OFFSET(項目マップ!$C$1,COLUMN(),0,1,1),"")</f>
        <v/>
      </c>
      <c r="FZ2" s="196" t="str">
        <f ca="1">IF(FZ1&lt;&gt;"",OFFSET(項目マップ!$C$1,COLUMN(),0,1,1),"")</f>
        <v/>
      </c>
      <c r="GA2" s="196" t="str">
        <f ca="1">IF(GA1&lt;&gt;"",OFFSET(項目マップ!$C$1,COLUMN(),0,1,1),"")</f>
        <v/>
      </c>
      <c r="GB2" s="196" t="str">
        <f ca="1">IF(GB1&lt;&gt;"",OFFSET(項目マップ!$C$1,COLUMN(),0,1,1),"")</f>
        <v/>
      </c>
      <c r="GC2" s="196" t="str">
        <f ca="1">IF(GC1&lt;&gt;"",OFFSET(項目マップ!$C$1,COLUMN(),0,1,1),"")</f>
        <v/>
      </c>
      <c r="GD2" s="196" t="str">
        <f ca="1">IF(GD1&lt;&gt;"",OFFSET(項目マップ!$C$1,COLUMN(),0,1,1),"")</f>
        <v/>
      </c>
      <c r="GE2" s="196" t="str">
        <f ca="1">IF(GE1&lt;&gt;"",OFFSET(項目マップ!$C$1,COLUMN(),0,1,1),"")</f>
        <v/>
      </c>
      <c r="GF2" s="196" t="str">
        <f ca="1">IF(GF1&lt;&gt;"",OFFSET(項目マップ!$C$1,COLUMN(),0,1,1),"")</f>
        <v/>
      </c>
      <c r="GG2" s="196" t="str">
        <f ca="1">IF(GG1&lt;&gt;"",OFFSET(項目マップ!$C$1,COLUMN(),0,1,1),"")</f>
        <v/>
      </c>
      <c r="GH2" s="196" t="str">
        <f ca="1">IF(GH1&lt;&gt;"",OFFSET(項目マップ!$C$1,COLUMN(),0,1,1),"")</f>
        <v/>
      </c>
      <c r="GI2" s="196" t="str">
        <f ca="1">IF(GI1&lt;&gt;"",OFFSET(項目マップ!$C$1,COLUMN(),0,1,1),"")</f>
        <v/>
      </c>
      <c r="GJ2" s="196" t="str">
        <f ca="1">IF(GJ1&lt;&gt;"",OFFSET(項目マップ!$C$1,COLUMN(),0,1,1),"")</f>
        <v/>
      </c>
      <c r="GK2" s="196" t="str">
        <f ca="1">IF(GK1&lt;&gt;"",OFFSET(項目マップ!$C$1,COLUMN(),0,1,1),"")</f>
        <v/>
      </c>
      <c r="GL2" s="196" t="str">
        <f ca="1">IF(GL1&lt;&gt;"",OFFSET(項目マップ!$C$1,COLUMN(),0,1,1),"")</f>
        <v/>
      </c>
      <c r="GM2" s="196" t="str">
        <f ca="1">IF(GM1&lt;&gt;"",OFFSET(項目マップ!$C$1,COLUMN(),0,1,1),"")</f>
        <v/>
      </c>
      <c r="GN2" s="196" t="str">
        <f ca="1">IF(GN1&lt;&gt;"",OFFSET(項目マップ!$C$1,COLUMN(),0,1,1),"")</f>
        <v/>
      </c>
      <c r="GO2" s="196" t="str">
        <f ca="1">IF(GO1&lt;&gt;"",OFFSET(項目マップ!$C$1,COLUMN(),0,1,1),"")</f>
        <v/>
      </c>
      <c r="GP2" s="196" t="str">
        <f ca="1">IF(GP1&lt;&gt;"",OFFSET(項目マップ!$C$1,COLUMN(),0,1,1),"")</f>
        <v/>
      </c>
      <c r="GQ2" s="196" t="str">
        <f ca="1">IF(GQ1&lt;&gt;"",OFFSET(項目マップ!$C$1,COLUMN(),0,1,1),"")</f>
        <v/>
      </c>
      <c r="GR2" s="196" t="str">
        <f ca="1">IF(GR1&lt;&gt;"",OFFSET(項目マップ!$C$1,COLUMN(),0,1,1),"")</f>
        <v/>
      </c>
      <c r="GS2" s="196" t="str">
        <f ca="1">IF(GS1&lt;&gt;"",OFFSET(項目マップ!$C$1,COLUMN(),0,1,1),"")</f>
        <v/>
      </c>
      <c r="GT2" s="196" t="str">
        <f ca="1">IF(GT1&lt;&gt;"",OFFSET(項目マップ!$C$1,COLUMN(),0,1,1),"")</f>
        <v/>
      </c>
      <c r="GU2" s="196" t="str">
        <f ca="1">IF(GU1&lt;&gt;"",OFFSET(項目マップ!$C$1,COLUMN(),0,1,1),"")</f>
        <v/>
      </c>
      <c r="GV2" s="196" t="str">
        <f ca="1">IF(GV1&lt;&gt;"",OFFSET(項目マップ!$C$1,COLUMN(),0,1,1),"")</f>
        <v/>
      </c>
      <c r="GW2" s="196" t="str">
        <f ca="1">IF(GW1&lt;&gt;"",OFFSET(項目マップ!$C$1,COLUMN(),0,1,1),"")</f>
        <v/>
      </c>
      <c r="GX2" s="196" t="str">
        <f ca="1">IF(GX1&lt;&gt;"",OFFSET(項目マップ!$C$1,COLUMN(),0,1,1),"")</f>
        <v/>
      </c>
      <c r="GY2" s="196" t="str">
        <f ca="1">IF(GY1&lt;&gt;"",OFFSET(項目マップ!$C$1,COLUMN(),0,1,1),"")</f>
        <v/>
      </c>
      <c r="GZ2" s="196" t="str">
        <f ca="1">IF(GZ1&lt;&gt;"",OFFSET(項目マップ!$C$1,COLUMN(),0,1,1),"")</f>
        <v/>
      </c>
      <c r="HA2" s="196" t="str">
        <f ca="1">IF(HA1&lt;&gt;"",OFFSET(項目マップ!$C$1,COLUMN(),0,1,1),"")</f>
        <v/>
      </c>
      <c r="HB2" s="196" t="str">
        <f ca="1">IF(HB1&lt;&gt;"",OFFSET(項目マップ!$C$1,COLUMN(),0,1,1),"")</f>
        <v/>
      </c>
      <c r="HC2" s="196" t="str">
        <f ca="1">IF(HC1&lt;&gt;"",OFFSET(項目マップ!$C$1,COLUMN(),0,1,1),"")</f>
        <v/>
      </c>
      <c r="HD2" s="196" t="str">
        <f ca="1">IF(HD1&lt;&gt;"",OFFSET(項目マップ!$C$1,COLUMN(),0,1,1),"")</f>
        <v/>
      </c>
      <c r="HE2" s="196" t="str">
        <f ca="1">IF(HE1&lt;&gt;"",OFFSET(項目マップ!$C$1,COLUMN(),0,1,1),"")</f>
        <v/>
      </c>
      <c r="HF2" s="196" t="str">
        <f ca="1">IF(HF1&lt;&gt;"",OFFSET(項目マップ!$C$1,COLUMN(),0,1,1),"")</f>
        <v/>
      </c>
      <c r="HG2" s="196" t="str">
        <f ca="1">IF(HG1&lt;&gt;"",OFFSET(項目マップ!$C$1,COLUMN(),0,1,1),"")</f>
        <v/>
      </c>
      <c r="HH2" s="196" t="str">
        <f ca="1">IF(HH1&lt;&gt;"",OFFSET(項目マップ!$C$1,COLUMN(),0,1,1),"")</f>
        <v/>
      </c>
      <c r="HI2" s="196" t="str">
        <f ca="1">IF(HI1&lt;&gt;"",OFFSET(項目マップ!$C$1,COLUMN(),0,1,1),"")</f>
        <v/>
      </c>
      <c r="HJ2" s="196" t="str">
        <f ca="1">IF(HJ1&lt;&gt;"",OFFSET(項目マップ!$C$1,COLUMN(),0,1,1),"")</f>
        <v/>
      </c>
      <c r="HK2" s="196" t="str">
        <f ca="1">IF(HK1&lt;&gt;"",OFFSET(項目マップ!$C$1,COLUMN(),0,1,1),"")</f>
        <v/>
      </c>
      <c r="HL2" s="196" t="str">
        <f ca="1">IF(HL1&lt;&gt;"",OFFSET(項目マップ!$C$1,COLUMN(),0,1,1),"")</f>
        <v/>
      </c>
      <c r="HM2" s="196" t="str">
        <f ca="1">IF(HM1&lt;&gt;"",OFFSET(項目マップ!$C$1,COLUMN(),0,1,1),"")</f>
        <v/>
      </c>
      <c r="HN2" s="196" t="str">
        <f ca="1">IF(HN1&lt;&gt;"",OFFSET(項目マップ!$C$1,COLUMN(),0,1,1),"")</f>
        <v/>
      </c>
      <c r="HO2" s="196" t="str">
        <f ca="1">IF(HO1&lt;&gt;"",OFFSET(項目マップ!$C$1,COLUMN(),0,1,1),"")</f>
        <v/>
      </c>
      <c r="HP2" s="196" t="str">
        <f ca="1">IF(HP1&lt;&gt;"",OFFSET(項目マップ!$C$1,COLUMN(),0,1,1),"")</f>
        <v/>
      </c>
      <c r="HQ2" s="196" t="str">
        <f ca="1">IF(HQ1&lt;&gt;"",OFFSET(項目マップ!$C$1,COLUMN(),0,1,1),"")</f>
        <v/>
      </c>
      <c r="HR2" s="196" t="str">
        <f ca="1">IF(HR1&lt;&gt;"",OFFSET(項目マップ!$C$1,COLUMN(),0,1,1),"")</f>
        <v/>
      </c>
      <c r="HS2" s="196" t="str">
        <f ca="1">IF(HS1&lt;&gt;"",OFFSET(項目マップ!$C$1,COLUMN(),0,1,1),"")</f>
        <v/>
      </c>
      <c r="HT2" s="196" t="str">
        <f ca="1">IF(HT1&lt;&gt;"",OFFSET(項目マップ!$C$1,COLUMN(),0,1,1),"")</f>
        <v/>
      </c>
      <c r="HU2" s="196" t="str">
        <f ca="1">IF(HU1&lt;&gt;"",OFFSET(項目マップ!$C$1,COLUMN(),0,1,1),"")</f>
        <v/>
      </c>
      <c r="HV2" s="196" t="str">
        <f ca="1">IF(HV1&lt;&gt;"",OFFSET(項目マップ!$C$1,COLUMN(),0,1,1),"")</f>
        <v/>
      </c>
      <c r="HW2" s="196" t="str">
        <f ca="1">IF(HW1&lt;&gt;"",OFFSET(項目マップ!$C$1,COLUMN(),0,1,1),"")</f>
        <v/>
      </c>
      <c r="HX2" s="196" t="str">
        <f ca="1">IF(HX1&lt;&gt;"",OFFSET(項目マップ!$C$1,COLUMN(),0,1,1),"")</f>
        <v/>
      </c>
      <c r="HY2" s="196" t="str">
        <f ca="1">IF(HY1&lt;&gt;"",OFFSET(項目マップ!$C$1,COLUMN(),0,1,1),"")</f>
        <v/>
      </c>
      <c r="HZ2" s="196" t="str">
        <f ca="1">IF(HZ1&lt;&gt;"",OFFSET(項目マップ!$C$1,COLUMN(),0,1,1),"")</f>
        <v/>
      </c>
      <c r="IA2" s="196" t="str">
        <f ca="1">IF(IA1&lt;&gt;"",OFFSET(項目マップ!$C$1,COLUMN(),0,1,1),"")</f>
        <v/>
      </c>
      <c r="IB2" s="196" t="str">
        <f ca="1">IF(IB1&lt;&gt;"",OFFSET(項目マップ!$C$1,COLUMN(),0,1,1),"")</f>
        <v/>
      </c>
      <c r="IC2" s="196" t="str">
        <f ca="1">IF(IC1&lt;&gt;"",OFFSET(項目マップ!$C$1,COLUMN(),0,1,1),"")</f>
        <v/>
      </c>
      <c r="ID2" s="196" t="str">
        <f ca="1">IF(ID1&lt;&gt;"",OFFSET(項目マップ!$C$1,COLUMN(),0,1,1),"")</f>
        <v/>
      </c>
      <c r="IE2" s="196" t="str">
        <f ca="1">IF(IE1&lt;&gt;"",OFFSET(項目マップ!$C$1,COLUMN(),0,1,1),"")</f>
        <v/>
      </c>
      <c r="IF2" s="196" t="str">
        <f ca="1">IF(IF1&lt;&gt;"",OFFSET(項目マップ!$C$1,COLUMN(),0,1,1),"")</f>
        <v/>
      </c>
      <c r="IG2" s="196" t="str">
        <f ca="1">IF(IG1&lt;&gt;"",OFFSET(項目マップ!$C$1,COLUMN(),0,1,1),"")</f>
        <v/>
      </c>
      <c r="IH2" s="196" t="str">
        <f ca="1">IF(IH1&lt;&gt;"",OFFSET(項目マップ!$C$1,COLUMN(),0,1,1),"")</f>
        <v/>
      </c>
      <c r="II2" s="196" t="str">
        <f ca="1">IF(II1&lt;&gt;"",OFFSET(項目マップ!$C$1,COLUMN(),0,1,1),"")</f>
        <v/>
      </c>
      <c r="IJ2" s="196" t="str">
        <f ca="1">IF(IJ1&lt;&gt;"",OFFSET(項目マップ!$C$1,COLUMN(),0,1,1),"")</f>
        <v/>
      </c>
      <c r="IK2" s="196" t="str">
        <f ca="1">IF(IK1&lt;&gt;"",OFFSET(項目マップ!$C$1,COLUMN(),0,1,1),"")</f>
        <v/>
      </c>
      <c r="IL2" s="196" t="str">
        <f ca="1">IF(IL1&lt;&gt;"",OFFSET(項目マップ!$C$1,COLUMN(),0,1,1),"")</f>
        <v/>
      </c>
      <c r="IM2" s="196" t="str">
        <f ca="1">IF(IM1&lt;&gt;"",OFFSET(項目マップ!$C$1,COLUMN(),0,1,1),"")</f>
        <v/>
      </c>
      <c r="IN2" s="196" t="str">
        <f ca="1">IF(IN1&lt;&gt;"",OFFSET(項目マップ!$C$1,COLUMN(),0,1,1),"")</f>
        <v/>
      </c>
      <c r="IO2" s="196" t="str">
        <f ca="1">IF(IO1&lt;&gt;"",OFFSET(項目マップ!$C$1,COLUMN(),0,1,1),"")</f>
        <v/>
      </c>
      <c r="IP2" s="196" t="str">
        <f ca="1">IF(IP1&lt;&gt;"",OFFSET(項目マップ!$C$1,COLUMN(),0,1,1),"")</f>
        <v/>
      </c>
      <c r="IQ2" s="196">
        <f ca="1">IF(IQ1&lt;&gt;"",OFFSET(項目マップ!$C$1,COLUMN(),0,1,1),"")</f>
        <v>0</v>
      </c>
      <c r="IR2" s="196">
        <f ca="1">IF(IR1&lt;&gt;"",OFFSET(項目マップ!$C$1,COLUMN(),0,1,1),"")</f>
        <v>0</v>
      </c>
      <c r="IS2" s="196">
        <f ca="1">IF(IS1&lt;&gt;"",OFFSET(項目マップ!$C$1,COLUMN(),0,1,1),"")</f>
        <v>0</v>
      </c>
      <c r="IT2" s="196">
        <f ca="1">IF(IT1&lt;&gt;"",OFFSET(項目マップ!$C$1,COLUMN(),0,1,1),"")</f>
        <v>0</v>
      </c>
      <c r="IU2" s="196">
        <f ca="1">IF(IU1&lt;&gt;"",OFFSET(項目マップ!$C$1,COLUMN(),0,1,1),"")</f>
        <v>0</v>
      </c>
      <c r="IV2" s="196">
        <f ca="1">IF(IV1&lt;&gt;"",OFFSET(項目マップ!$C$1,COLUMN(),0,1,1),"")</f>
        <v>0</v>
      </c>
      <c r="IW2" s="196" t="str">
        <f ca="1">IF(IW1&lt;&gt;"",OFFSET(項目マップ!$C$1,COLUMN(),0,1,1),"")</f>
        <v/>
      </c>
      <c r="IX2" s="196" t="str">
        <f ca="1">IF(IX1&lt;&gt;"",OFFSET(項目マップ!$C$1,COLUMN(),0,1,1),"")</f>
        <v/>
      </c>
      <c r="IY2" s="196" t="str">
        <f ca="1">IF(IY1&lt;&gt;"",OFFSET(項目マップ!$C$1,COLUMN(),0,1,1),"")</f>
        <v/>
      </c>
      <c r="IZ2" s="196" t="str">
        <f ca="1">IF(IZ1&lt;&gt;"",OFFSET(項目マップ!$C$1,COLUMN(),0,1,1),"")</f>
        <v/>
      </c>
      <c r="JA2" s="196" t="str">
        <f ca="1">IF(JA1&lt;&gt;"",OFFSET(項目マップ!$C$1,COLUMN(),0,1,1),"")</f>
        <v/>
      </c>
      <c r="JB2" s="196" t="str">
        <f ca="1">IF(JB1&lt;&gt;"",OFFSET(項目マップ!$C$1,COLUMN(),0,1,1),"")</f>
        <v/>
      </c>
      <c r="JC2" s="196" t="str">
        <f ca="1">IF(JC1&lt;&gt;"",OFFSET(項目マップ!$C$1,COLUMN(),0,1,1),"")</f>
        <v/>
      </c>
      <c r="JD2" s="196" t="str">
        <f ca="1">IF(JD1&lt;&gt;"",OFFSET(項目マップ!$C$1,COLUMN(),0,1,1),"")</f>
        <v/>
      </c>
      <c r="JE2" s="196" t="str">
        <f ca="1">IF(JE1&lt;&gt;"",OFFSET(項目マップ!$C$1,COLUMN(),0,1,1),"")</f>
        <v/>
      </c>
      <c r="JF2" s="196" t="str">
        <f ca="1">IF(JF1&lt;&gt;"",OFFSET(項目マップ!$C$1,COLUMN(),0,1,1),"")</f>
        <v/>
      </c>
      <c r="JG2" s="196" t="str">
        <f ca="1">IF(JG1&lt;&gt;"",OFFSET(項目マップ!$C$1,COLUMN(),0,1,1),"")</f>
        <v/>
      </c>
      <c r="JH2" s="196" t="str">
        <f ca="1">IF(JH1&lt;&gt;"",OFFSET(項目マップ!$C$1,COLUMN(),0,1,1),"")</f>
        <v/>
      </c>
      <c r="JI2" s="196" t="str">
        <f ca="1">IF(JI1&lt;&gt;"",OFFSET(項目マップ!$C$1,COLUMN(),0,1,1),"")</f>
        <v/>
      </c>
      <c r="JJ2" s="196" t="str">
        <f ca="1">IF(JJ1&lt;&gt;"",OFFSET(項目マップ!$C$1,COLUMN(),0,1,1),"")</f>
        <v/>
      </c>
      <c r="JK2" s="196" t="str">
        <f ca="1">IF(JK1&lt;&gt;"",OFFSET(項目マップ!$C$1,COLUMN(),0,1,1),"")</f>
        <v/>
      </c>
      <c r="JL2" s="196" t="str">
        <f ca="1">IF(JL1&lt;&gt;"",OFFSET(項目マップ!$C$1,COLUMN(),0,1,1),"")</f>
        <v/>
      </c>
      <c r="JM2" s="196" t="str">
        <f ca="1">IF(JM1&lt;&gt;"",OFFSET(項目マップ!$C$1,COLUMN(),0,1,1),"")</f>
        <v/>
      </c>
      <c r="JN2" s="196" t="str">
        <f ca="1">IF(JN1&lt;&gt;"",OFFSET(項目マップ!$C$1,COLUMN(),0,1,1),"")</f>
        <v/>
      </c>
      <c r="JO2" s="196" t="str">
        <f ca="1">IF(JO1&lt;&gt;"",OFFSET(項目マップ!$C$1,COLUMN(),0,1,1),"")</f>
        <v/>
      </c>
      <c r="JP2" s="196" t="str">
        <f ca="1">IF(JP1&lt;&gt;"",OFFSET(項目マップ!$C$1,COLUMN(),0,1,1),"")</f>
        <v/>
      </c>
      <c r="JQ2" s="196" t="str">
        <f ca="1">IF(JQ1&lt;&gt;"",OFFSET(項目マップ!$C$1,COLUMN(),0,1,1),"")</f>
        <v/>
      </c>
      <c r="JR2" s="196" t="str">
        <f ca="1">IF(JR1&lt;&gt;"",OFFSET(項目マップ!$C$1,COLUMN(),0,1,1),"")</f>
        <v/>
      </c>
      <c r="JS2" s="196" t="str">
        <f ca="1">IF(JS1&lt;&gt;"",OFFSET(項目マップ!$C$1,COLUMN(),0,1,1),"")</f>
        <v/>
      </c>
      <c r="JT2" s="196" t="str">
        <f ca="1">IF(JT1&lt;&gt;"",OFFSET(項目マップ!$C$1,COLUMN(),0,1,1),"")</f>
        <v/>
      </c>
      <c r="JU2" s="196" t="str">
        <f ca="1">IF(JU1&lt;&gt;"",OFFSET(項目マップ!$C$1,COLUMN(),0,1,1),"")</f>
        <v/>
      </c>
      <c r="JV2" s="196" t="str">
        <f ca="1">IF(JV1&lt;&gt;"",OFFSET(項目マップ!$C$1,COLUMN(),0,1,1),"")</f>
        <v/>
      </c>
      <c r="JW2" s="196" t="str">
        <f ca="1">IF(JW1&lt;&gt;"",OFFSET(項目マップ!$C$1,COLUMN(),0,1,1),"")</f>
        <v/>
      </c>
      <c r="JX2" s="196" t="str">
        <f ca="1">IF(JX1&lt;&gt;"",OFFSET(項目マップ!$C$1,COLUMN(),0,1,1),"")</f>
        <v/>
      </c>
      <c r="JY2" s="196" t="str">
        <f ca="1">IF(JY1&lt;&gt;"",OFFSET(項目マップ!$C$1,COLUMN(),0,1,1),"")</f>
        <v/>
      </c>
      <c r="JZ2" s="196" t="str">
        <f ca="1">IF(JZ1&lt;&gt;"",OFFSET(項目マップ!$C$1,COLUMN(),0,1,1),"")</f>
        <v/>
      </c>
      <c r="KA2" s="196" t="str">
        <f ca="1">IF(KA1&lt;&gt;"",OFFSET(項目マップ!$C$1,COLUMN(),0,1,1),"")</f>
        <v/>
      </c>
      <c r="KB2" s="196" t="str">
        <f ca="1">IF(KB1&lt;&gt;"",OFFSET(項目マップ!$C$1,COLUMN(),0,1,1),"")</f>
        <v/>
      </c>
      <c r="KC2" s="196" t="str">
        <f ca="1">IF(KC1&lt;&gt;"",OFFSET(項目マップ!$C$1,COLUMN(),0,1,1),"")</f>
        <v/>
      </c>
      <c r="KD2" s="196" t="str">
        <f ca="1">IF(KD1&lt;&gt;"",OFFSET(項目マップ!$C$1,COLUMN(),0,1,1),"")</f>
        <v/>
      </c>
      <c r="KE2" s="196" t="str">
        <f ca="1">IF(KE1&lt;&gt;"",OFFSET(項目マップ!$C$1,COLUMN(),0,1,1),"")</f>
        <v/>
      </c>
      <c r="KF2" s="196" t="str">
        <f ca="1">IF(KF1&lt;&gt;"",OFFSET(項目マップ!$C$1,COLUMN(),0,1,1),"")</f>
        <v/>
      </c>
      <c r="KG2" s="196" t="str">
        <f ca="1">IF(KG1&lt;&gt;"",OFFSET(項目マップ!$C$1,COLUMN(),0,1,1),"")</f>
        <v/>
      </c>
      <c r="KH2" s="196" t="str">
        <f ca="1">IF(KH1&lt;&gt;"",OFFSET(項目マップ!$C$1,COLUMN(),0,1,1),"")</f>
        <v/>
      </c>
      <c r="KI2" s="196" t="str">
        <f ca="1">IF(KI1&lt;&gt;"",OFFSET(項目マップ!$C$1,COLUMN(),0,1,1),"")</f>
        <v/>
      </c>
      <c r="KJ2" s="196" t="str">
        <f ca="1">IF(KJ1&lt;&gt;"",OFFSET(項目マップ!$C$1,COLUMN(),0,1,1),"")</f>
        <v/>
      </c>
      <c r="KK2" s="196" t="str">
        <f ca="1">IF(KK1&lt;&gt;"",OFFSET(項目マップ!$C$1,COLUMN(),0,1,1),"")</f>
        <v/>
      </c>
      <c r="KL2" s="196" t="str">
        <f ca="1">IF(KL1&lt;&gt;"",OFFSET(項目マップ!$C$1,COLUMN(),0,1,1),"")</f>
        <v/>
      </c>
      <c r="KM2" s="196" t="str">
        <f ca="1">IF(KM1&lt;&gt;"",OFFSET(項目マップ!$C$1,COLUMN(),0,1,1),"")</f>
        <v/>
      </c>
      <c r="KN2" s="196" t="str">
        <f ca="1">IF(KN1&lt;&gt;"",OFFSET(項目マップ!$C$1,COLUMN(),0,1,1),"")</f>
        <v/>
      </c>
      <c r="KO2" s="196" t="str">
        <f ca="1">IF(KO1&lt;&gt;"",OFFSET(項目マップ!$C$1,COLUMN(),0,1,1),"")</f>
        <v/>
      </c>
      <c r="KP2" s="196" t="str">
        <f ca="1">IF(KP1&lt;&gt;"",OFFSET(項目マップ!$C$1,COLUMN(),0,1,1),"")</f>
        <v/>
      </c>
      <c r="KQ2" s="196" t="str">
        <f ca="1">IF(KQ1&lt;&gt;"",OFFSET(項目マップ!$C$1,COLUMN(),0,1,1),"")</f>
        <v/>
      </c>
      <c r="KR2" s="196" t="str">
        <f ca="1">IF(KR1&lt;&gt;"",OFFSET(項目マップ!$C$1,COLUMN(),0,1,1),"")</f>
        <v/>
      </c>
      <c r="KS2" s="196" t="str">
        <f ca="1">IF(KS1&lt;&gt;"",OFFSET(項目マップ!$C$1,COLUMN(),0,1,1),"")</f>
        <v/>
      </c>
      <c r="KT2" s="196" t="str">
        <f ca="1">IF(KT1&lt;&gt;"",OFFSET(項目マップ!$C$1,COLUMN(),0,1,1),"")</f>
        <v/>
      </c>
      <c r="KU2" s="196" t="str">
        <f ca="1">IF(KU1&lt;&gt;"",OFFSET(項目マップ!$C$1,COLUMN(),0,1,1),"")</f>
        <v/>
      </c>
      <c r="KV2" s="196" t="str">
        <f ca="1">IF(KV1&lt;&gt;"",OFFSET(項目マップ!$C$1,COLUMN(),0,1,1),"")</f>
        <v/>
      </c>
      <c r="KW2" s="196" t="str">
        <f ca="1">IF(KW1&lt;&gt;"",OFFSET(項目マップ!$C$1,COLUMN(),0,1,1),"")</f>
        <v/>
      </c>
      <c r="KX2" s="196" t="str">
        <f ca="1">IF(KX1&lt;&gt;"",OFFSET(項目マップ!$C$1,COLUMN(),0,1,1),"")</f>
        <v/>
      </c>
      <c r="KY2" s="196" t="str">
        <f ca="1">IF(KY1&lt;&gt;"",OFFSET(項目マップ!$C$1,COLUMN(),0,1,1),"")</f>
        <v/>
      </c>
      <c r="KZ2" s="196" t="str">
        <f ca="1">IF(KZ1&lt;&gt;"",OFFSET(項目マップ!$C$1,COLUMN(),0,1,1),"")</f>
        <v/>
      </c>
      <c r="LA2" s="196" t="str">
        <f ca="1">IF(LA1&lt;&gt;"",OFFSET(項目マップ!$C$1,COLUMN(),0,1,1),"")</f>
        <v/>
      </c>
      <c r="LB2" s="196" t="str">
        <f ca="1">IF(LB1&lt;&gt;"",OFFSET(項目マップ!$C$1,COLUMN(),0,1,1),"")</f>
        <v/>
      </c>
      <c r="LC2" s="196" t="str">
        <f ca="1">IF(LC1&lt;&gt;"",OFFSET(項目マップ!$C$1,COLUMN(),0,1,1),"")</f>
        <v/>
      </c>
      <c r="LD2" s="196" t="str">
        <f ca="1">IF(LD1&lt;&gt;"",OFFSET(項目マップ!$C$1,COLUMN(),0,1,1),"")</f>
        <v/>
      </c>
      <c r="LE2" s="196" t="str">
        <f ca="1">IF(LE1&lt;&gt;"",OFFSET(項目マップ!$C$1,COLUMN(),0,1,1),"")</f>
        <v/>
      </c>
      <c r="LF2" s="196" t="str">
        <f ca="1">IF(LF1&lt;&gt;"",OFFSET(項目マップ!$C$1,COLUMN(),0,1,1),"")</f>
        <v/>
      </c>
      <c r="LG2" s="196" t="str">
        <f ca="1">IF(LG1&lt;&gt;"",OFFSET(項目マップ!$C$1,COLUMN(),0,1,1),"")</f>
        <v/>
      </c>
      <c r="LH2" s="196" t="str">
        <f ca="1">IF(LH1&lt;&gt;"",OFFSET(項目マップ!$C$1,COLUMN(),0,1,1),"")</f>
        <v/>
      </c>
      <c r="LI2" s="196" t="str">
        <f ca="1">IF(LI1&lt;&gt;"",OFFSET(項目マップ!$C$1,COLUMN(),0,1,1),"")</f>
        <v/>
      </c>
      <c r="LJ2" s="196" t="str">
        <f ca="1">IF(LJ1&lt;&gt;"",OFFSET(項目マップ!$C$1,COLUMN(),0,1,1),"")</f>
        <v/>
      </c>
      <c r="LK2" s="196" t="str">
        <f ca="1">IF(LK1&lt;&gt;"",OFFSET(項目マップ!$C$1,COLUMN(),0,1,1),"")</f>
        <v/>
      </c>
      <c r="LL2" s="196" t="str">
        <f ca="1">IF(LL1&lt;&gt;"",OFFSET(項目マップ!$C$1,COLUMN(),0,1,1),"")</f>
        <v/>
      </c>
      <c r="LM2" s="196" t="str">
        <f ca="1">IF(LM1&lt;&gt;"",OFFSET(項目マップ!$C$1,COLUMN(),0,1,1),"")</f>
        <v/>
      </c>
      <c r="LN2" s="196" t="str">
        <f ca="1">IF(LN1&lt;&gt;"",OFFSET(項目マップ!$C$1,COLUMN(),0,1,1),"")</f>
        <v/>
      </c>
      <c r="LO2" s="196" t="str">
        <f ca="1">IF(LO1&lt;&gt;"",OFFSET(項目マップ!$C$1,COLUMN(),0,1,1),"")</f>
        <v/>
      </c>
      <c r="LP2" s="196" t="str">
        <f ca="1">IF(LP1&lt;&gt;"",OFFSET(項目マップ!$C$1,COLUMN(),0,1,1),"")</f>
        <v/>
      </c>
      <c r="LQ2" s="196" t="str">
        <f ca="1">IF(LQ1&lt;&gt;"",OFFSET(項目マップ!$C$1,COLUMN(),0,1,1),"")</f>
        <v/>
      </c>
      <c r="LR2" s="196" t="str">
        <f ca="1">IF(LR1&lt;&gt;"",OFFSET(項目マップ!$C$1,COLUMN(),0,1,1),"")</f>
        <v/>
      </c>
      <c r="LS2" s="196" t="str">
        <f ca="1">IF(LS1&lt;&gt;"",OFFSET(項目マップ!$C$1,COLUMN(),0,1,1),"")</f>
        <v/>
      </c>
      <c r="LT2" s="196" t="str">
        <f ca="1">IF(LT1&lt;&gt;"",OFFSET(項目マップ!$C$1,COLUMN(),0,1,1),"")</f>
        <v/>
      </c>
      <c r="LU2" s="196" t="str">
        <f ca="1">IF(LU1&lt;&gt;"",OFFSET(項目マップ!$C$1,COLUMN(),0,1,1),"")</f>
        <v/>
      </c>
      <c r="LV2" s="196" t="str">
        <f ca="1">IF(LV1&lt;&gt;"",OFFSET(項目マップ!$C$1,COLUMN(),0,1,1),"")</f>
        <v/>
      </c>
      <c r="LW2" s="196" t="str">
        <f ca="1">IF(LW1&lt;&gt;"",OFFSET(項目マップ!$C$1,COLUMN(),0,1,1),"")</f>
        <v/>
      </c>
      <c r="LX2" s="196" t="str">
        <f ca="1">IF(LX1&lt;&gt;"",OFFSET(項目マップ!$C$1,COLUMN(),0,1,1),"")</f>
        <v/>
      </c>
      <c r="LY2" s="196" t="str">
        <f ca="1">IF(LY1&lt;&gt;"",OFFSET(項目マップ!$C$1,COLUMN(),0,1,1),"")</f>
        <v/>
      </c>
      <c r="LZ2" s="196" t="str">
        <f ca="1">IF(LZ1&lt;&gt;"",OFFSET(項目マップ!$C$1,COLUMN(),0,1,1),"")</f>
        <v/>
      </c>
      <c r="MA2" s="196" t="str">
        <f ca="1">IF(MA1&lt;&gt;"",OFFSET(項目マップ!$C$1,COLUMN(),0,1,1),"")</f>
        <v/>
      </c>
      <c r="MB2" s="196" t="str">
        <f ca="1">IF(MB1&lt;&gt;"",OFFSET(項目マップ!$C$1,COLUMN(),0,1,1),"")</f>
        <v/>
      </c>
      <c r="MC2" s="196" t="str">
        <f ca="1">IF(MC1&lt;&gt;"",OFFSET(項目マップ!$C$1,COLUMN(),0,1,1),"")</f>
        <v/>
      </c>
      <c r="MD2" s="196" t="str">
        <f ca="1">IF(MD1&lt;&gt;"",OFFSET(項目マップ!$C$1,COLUMN(),0,1,1),"")</f>
        <v/>
      </c>
      <c r="ME2" s="196" t="str">
        <f ca="1">IF(ME1&lt;&gt;"",OFFSET(項目マップ!$C$1,COLUMN(),0,1,1),"")</f>
        <v/>
      </c>
      <c r="MF2" s="196" t="str">
        <f ca="1">IF(MF1&lt;&gt;"",OFFSET(項目マップ!$C$1,COLUMN(),0,1,1),"")</f>
        <v/>
      </c>
      <c r="MG2" s="196" t="str">
        <f ca="1">IF(MG1&lt;&gt;"",OFFSET(項目マップ!$C$1,COLUMN(),0,1,1),"")</f>
        <v/>
      </c>
      <c r="MH2" s="196" t="str">
        <f ca="1">IF(MH1&lt;&gt;"",OFFSET(項目マップ!$C$1,COLUMN(),0,1,1),"")</f>
        <v/>
      </c>
      <c r="MI2" s="196" t="str">
        <f ca="1">IF(MI1&lt;&gt;"",OFFSET(項目マップ!$C$1,COLUMN(),0,1,1),"")</f>
        <v/>
      </c>
      <c r="MJ2" s="196" t="str">
        <f ca="1">IF(MJ1&lt;&gt;"",OFFSET(項目マップ!$C$1,COLUMN(),0,1,1),"")</f>
        <v/>
      </c>
      <c r="MK2" s="196" t="str">
        <f ca="1">IF(MK1&lt;&gt;"",OFFSET(項目マップ!$C$1,COLUMN(),0,1,1),"")</f>
        <v/>
      </c>
      <c r="ML2" s="196" t="str">
        <f ca="1">IF(ML1&lt;&gt;"",OFFSET(項目マップ!$C$1,COLUMN(),0,1,1),"")</f>
        <v/>
      </c>
      <c r="MM2" s="196" t="str">
        <f ca="1">IF(MM1&lt;&gt;"",OFFSET(項目マップ!$C$1,COLUMN(),0,1,1),"")</f>
        <v/>
      </c>
      <c r="MN2" s="196" t="str">
        <f ca="1">IF(MN1&lt;&gt;"",OFFSET(項目マップ!$C$1,COLUMN(),0,1,1),"")</f>
        <v/>
      </c>
      <c r="MO2" s="196" t="str">
        <f ca="1">IF(MO1&lt;&gt;"",OFFSET(項目マップ!$C$1,COLUMN(),0,1,1),"")</f>
        <v/>
      </c>
      <c r="MP2" s="196" t="str">
        <f ca="1">IF(MP1&lt;&gt;"",OFFSET(項目マップ!$C$1,COLUMN(),0,1,1),"")</f>
        <v/>
      </c>
      <c r="MQ2" s="196" t="str">
        <f ca="1">IF(MQ1&lt;&gt;"",OFFSET(項目マップ!$C$1,COLUMN(),0,1,1),"")</f>
        <v/>
      </c>
      <c r="MR2" s="196" t="str">
        <f ca="1">IF(MR1&lt;&gt;"",OFFSET(項目マップ!$C$1,COLUMN(),0,1,1),"")</f>
        <v/>
      </c>
      <c r="MS2" s="196" t="str">
        <f ca="1">IF(MS1&lt;&gt;"",OFFSET(項目マップ!$C$1,COLUMN(),0,1,1),"")</f>
        <v/>
      </c>
      <c r="MT2" s="196" t="str">
        <f ca="1">IF(MT1&lt;&gt;"",OFFSET(項目マップ!$C$1,COLUMN(),0,1,1),"")</f>
        <v/>
      </c>
      <c r="MU2" s="196" t="str">
        <f ca="1">IF(MU1&lt;&gt;"",OFFSET(項目マップ!$C$1,COLUMN(),0,1,1),"")</f>
        <v/>
      </c>
      <c r="MV2" s="196" t="str">
        <f ca="1">IF(MV1&lt;&gt;"",OFFSET(項目マップ!$C$1,COLUMN(),0,1,1),"")</f>
        <v/>
      </c>
      <c r="MW2" s="196" t="str">
        <f ca="1">IF(MW1&lt;&gt;"",OFFSET(項目マップ!$C$1,COLUMN(),0,1,1),"")</f>
        <v/>
      </c>
      <c r="MX2" s="196" t="str">
        <f ca="1">IF(MX1&lt;&gt;"",OFFSET(項目マップ!$C$1,COLUMN(),0,1,1),"")</f>
        <v/>
      </c>
      <c r="MY2" s="196" t="str">
        <f ca="1">IF(MY1&lt;&gt;"",OFFSET(項目マップ!$C$1,COLUMN(),0,1,1),"")</f>
        <v/>
      </c>
      <c r="MZ2" s="196" t="str">
        <f ca="1">IF(MZ1&lt;&gt;"",OFFSET(項目マップ!$C$1,COLUMN(),0,1,1),"")</f>
        <v/>
      </c>
      <c r="NA2" s="196" t="str">
        <f ca="1">IF(NA1&lt;&gt;"",OFFSET(項目マップ!$C$1,COLUMN(),0,1,1),"")</f>
        <v/>
      </c>
      <c r="NB2" s="196" t="str">
        <f ca="1">IF(NB1&lt;&gt;"",OFFSET(項目マップ!$C$1,COLUMN(),0,1,1),"")</f>
        <v/>
      </c>
      <c r="NC2" s="196" t="str">
        <f ca="1">IF(NC1&lt;&gt;"",OFFSET(項目マップ!$C$1,COLUMN(),0,1,1),"")</f>
        <v/>
      </c>
      <c r="ND2" s="196" t="str">
        <f ca="1">IF(ND1&lt;&gt;"",OFFSET(項目マップ!$C$1,COLUMN(),0,1,1),"")</f>
        <v/>
      </c>
      <c r="NE2" s="196">
        <f ca="1">IF(NE1&lt;&gt;"",OFFSET(項目マップ!$C$1,COLUMN(),0,1,1),"")</f>
        <v>0</v>
      </c>
      <c r="NF2" s="196">
        <f ca="1">IF(NF1&lt;&gt;"",OFFSET(項目マップ!$C$1,COLUMN(),0,1,1),"")</f>
        <v>0</v>
      </c>
      <c r="NG2" s="196">
        <f ca="1">IF(NG1&lt;&gt;"",OFFSET(項目マップ!$C$1,COLUMN(),0,1,1),"")</f>
        <v>0</v>
      </c>
      <c r="NH2" s="196">
        <f ca="1">IF(NH1&lt;&gt;"",OFFSET(項目マップ!$C$1,COLUMN(),0,1,1),"")</f>
        <v>0</v>
      </c>
      <c r="NI2" s="196">
        <f ca="1">IF(NI1&lt;&gt;"",OFFSET(項目マップ!$C$1,COLUMN(),0,1,1),"")</f>
        <v>0</v>
      </c>
      <c r="NJ2" s="196">
        <f ca="1">IF(NJ1&lt;&gt;"",OFFSET(項目マップ!$C$1,COLUMN(),0,1,1),"")</f>
        <v>0</v>
      </c>
      <c r="NK2" s="196">
        <f ca="1">IF(NK1&lt;&gt;"",OFFSET(項目マップ!$C$1,COLUMN(),0,1,1),"")</f>
        <v>0</v>
      </c>
      <c r="NL2" s="196">
        <f ca="1">IF(NL1&lt;&gt;"",OFFSET(項目マップ!$C$1,COLUMN(),0,1,1),"")</f>
        <v>0</v>
      </c>
      <c r="NM2" s="196">
        <f ca="1">IF(NM1&lt;&gt;"",OFFSET(項目マップ!$C$1,COLUMN(),0,1,1),"")</f>
        <v>0</v>
      </c>
      <c r="NN2" s="196">
        <f ca="1">IF(NN1&lt;&gt;"",OFFSET(項目マップ!$C$1,COLUMN(),0,1,1),"")</f>
        <v>0</v>
      </c>
      <c r="NO2" s="196">
        <f ca="1">IF(NO1&lt;&gt;"",OFFSET(項目マップ!$C$1,COLUMN(),0,1,1),"")</f>
        <v>0</v>
      </c>
      <c r="NP2" s="196">
        <f ca="1">IF(NP1&lt;&gt;"",OFFSET(項目マップ!$C$1,COLUMN(),0,1,1),"")</f>
        <v>0</v>
      </c>
      <c r="NQ2" s="196" t="str">
        <f ca="1">IF(NQ1&lt;&gt;"",OFFSET(項目マップ!$C$1,COLUMN(),0,1,1),"")</f>
        <v/>
      </c>
      <c r="NR2" s="196">
        <f ca="1">IF(NR1&lt;&gt;"",OFFSET(項目マップ!$C$1,COLUMN(),0,1,1),"")</f>
        <v>0</v>
      </c>
      <c r="NS2" s="196">
        <f ca="1">IF(NS1&lt;&gt;"",OFFSET(項目マップ!$C$1,COLUMN(),0,1,1),"")</f>
        <v>0</v>
      </c>
      <c r="NT2" s="196">
        <f ca="1">IF(NT1&lt;&gt;"",OFFSET(項目マップ!$C$1,COLUMN(),0,1,1),"")</f>
        <v>0</v>
      </c>
      <c r="NU2" s="196">
        <f ca="1">IF(NU1&lt;&gt;"",OFFSET(項目マップ!$C$1,COLUMN(),0,1,1),"")</f>
        <v>0</v>
      </c>
      <c r="NV2" s="196">
        <f ca="1">IF(NV1&lt;&gt;"",OFFSET(項目マップ!$C$1,COLUMN(),0,1,1),"")</f>
        <v>0</v>
      </c>
      <c r="NW2" s="196">
        <f ca="1">IF(NW1&lt;&gt;"",OFFSET(項目マップ!$C$1,COLUMN(),0,1,1),"")</f>
        <v>0</v>
      </c>
      <c r="NX2" s="196" t="str">
        <f ca="1">IF(NX1&lt;&gt;"",OFFSET(項目マップ!$C$1,COLUMN(),0,1,1),"")</f>
        <v/>
      </c>
      <c r="NY2" s="196" t="str">
        <f ca="1">IF(NY1&lt;&gt;"",OFFSET(項目マップ!$C$1,COLUMN(),0,1,1),"")</f>
        <v>令和4年度補正</v>
      </c>
      <c r="NZ2" s="196" t="str">
        <f ca="1">IF(NZ1&lt;&gt;"",OFFSET(項目マップ!$C$1,COLUMN(),0,1,1),"")</f>
        <v/>
      </c>
      <c r="OA2" s="196" t="str">
        <f ca="1">IF(OA1&lt;&gt;"",OFFSET(項目マップ!$C$1,COLUMN(),0,1,1),"")</f>
        <v/>
      </c>
      <c r="OB2" s="196" t="str">
        <f ca="1">IF(OB1&lt;&gt;"",OFFSET(項目マップ!$C$1,COLUMN(),0,1,1),"")</f>
        <v/>
      </c>
      <c r="OC2" s="196" t="str">
        <f ca="1">IF(OC1&lt;&gt;"",OFFSET(項目マップ!$C$1,COLUMN(),0,1,1),"")</f>
        <v/>
      </c>
      <c r="OD2" s="196" t="str">
        <f ca="1">IF(OD1&lt;&gt;"",OFFSET(項目マップ!$C$1,COLUMN(),0,1,1),"")</f>
        <v/>
      </c>
      <c r="OE2" s="196" t="str">
        <f ca="1">IF(OE1&lt;&gt;"",OFFSET(項目マップ!$C$1,COLUMN(),0,1,1),"")</f>
        <v/>
      </c>
      <c r="OF2" s="196" t="str">
        <f ca="1">IF(OF1&lt;&gt;"",OFFSET(項目マップ!$C$1,COLUMN(),0,1,1),"")</f>
        <v/>
      </c>
      <c r="OG2" s="196" t="str">
        <f ca="1">IF(OG1&lt;&gt;"",OFFSET(項目マップ!$C$1,COLUMN(),0,1,1),"")</f>
        <v/>
      </c>
      <c r="OH2" s="196" t="str">
        <f ca="1">IF(OH1&lt;&gt;"",OFFSET(項目マップ!$C$1,COLUMN(),0,1,1),"")</f>
        <v/>
      </c>
      <c r="OI2" s="196" t="str">
        <f ca="1">IF(OI1&lt;&gt;"",OFFSET(項目マップ!$C$1,COLUMN(),0,1,1),"")</f>
        <v/>
      </c>
      <c r="OJ2" s="196" t="str">
        <f ca="1">IF(OJ1&lt;&gt;"",OFFSET(項目マップ!$C$1,COLUMN(),0,1,1),"")</f>
        <v/>
      </c>
    </row>
  </sheetData>
  <sheetProtection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D56"/>
  <sheetViews>
    <sheetView showGridLines="0" zoomScaleNormal="100" zoomScaleSheetLayoutView="100" workbookViewId="0">
      <pane xSplit="30" ySplit="12" topLeftCell="AE13" activePane="bottomRight" state="frozen"/>
      <selection pane="topRight" activeCell="AE1" sqref="AE1"/>
      <selection pane="bottomLeft" activeCell="A20" sqref="A20"/>
      <selection pane="bottomRight" activeCell="AF11" sqref="AF11"/>
    </sheetView>
  </sheetViews>
  <sheetFormatPr defaultColWidth="10.5546875" defaultRowHeight="14.25" x14ac:dyDescent="0.4"/>
  <cols>
    <col min="1" max="1" width="0.88671875" style="146" customWidth="1"/>
    <col min="2" max="31" width="2.5546875" style="146" customWidth="1"/>
    <col min="32" max="16384" width="10.5546875" style="146"/>
  </cols>
  <sheetData>
    <row r="1" spans="2:30" ht="8.1" customHeight="1" thickBot="1" x14ac:dyDescent="0.45"/>
    <row r="2" spans="2:30" ht="14.1" customHeight="1" thickBot="1" x14ac:dyDescent="0.45">
      <c r="B2" s="200"/>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201"/>
    </row>
    <row r="3" spans="2:30" ht="14.1" customHeight="1" thickTop="1" x14ac:dyDescent="0.4">
      <c r="B3" s="202"/>
      <c r="C3" s="727" t="s">
        <v>980</v>
      </c>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9"/>
      <c r="AD3" s="203"/>
    </row>
    <row r="4" spans="2:30" ht="14.1" customHeight="1" thickBot="1" x14ac:dyDescent="0.45">
      <c r="B4" s="202"/>
      <c r="C4" s="730"/>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2"/>
      <c r="AD4" s="203"/>
    </row>
    <row r="5" spans="2:30" ht="14.1" customHeight="1" thickTop="1" x14ac:dyDescent="0.4">
      <c r="B5" s="202"/>
      <c r="AD5" s="203"/>
    </row>
    <row r="6" spans="2:30" ht="14.1" customHeight="1" x14ac:dyDescent="0.4">
      <c r="B6" s="202"/>
      <c r="C6" s="735" t="s">
        <v>981</v>
      </c>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7"/>
      <c r="AD6" s="203"/>
    </row>
    <row r="7" spans="2:30" ht="14.1" customHeight="1" x14ac:dyDescent="0.4">
      <c r="B7" s="202"/>
      <c r="C7" s="738"/>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40"/>
      <c r="AD7" s="203"/>
    </row>
    <row r="8" spans="2:30" ht="14.1" customHeight="1" x14ac:dyDescent="0.4">
      <c r="B8" s="202"/>
      <c r="C8" s="738"/>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40"/>
      <c r="AD8" s="203"/>
    </row>
    <row r="9" spans="2:30" ht="14.1" customHeight="1" x14ac:dyDescent="0.4">
      <c r="B9" s="202"/>
      <c r="C9" s="741"/>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3"/>
      <c r="AD9" s="203"/>
    </row>
    <row r="10" spans="2:30" ht="14.1" customHeight="1" x14ac:dyDescent="0.4">
      <c r="B10" s="202"/>
      <c r="AD10" s="203"/>
    </row>
    <row r="11" spans="2:30" ht="14.1" customHeight="1" x14ac:dyDescent="0.4">
      <c r="B11" s="202"/>
      <c r="AD11" s="203"/>
    </row>
    <row r="12" spans="2:30" ht="20.100000000000001" customHeight="1" x14ac:dyDescent="0.4">
      <c r="B12" s="202"/>
      <c r="C12" s="744" t="s">
        <v>385</v>
      </c>
      <c r="D12" s="745"/>
      <c r="E12" s="744" t="s">
        <v>424</v>
      </c>
      <c r="F12" s="749"/>
      <c r="G12" s="749"/>
      <c r="H12" s="749"/>
      <c r="I12" s="749"/>
      <c r="J12" s="749"/>
      <c r="K12" s="749"/>
      <c r="L12" s="749"/>
      <c r="M12" s="749"/>
      <c r="N12" s="749"/>
      <c r="O12" s="749"/>
      <c r="P12" s="749"/>
      <c r="Q12" s="745"/>
      <c r="R12" s="744" t="s">
        <v>513</v>
      </c>
      <c r="S12" s="749"/>
      <c r="T12" s="749"/>
      <c r="U12" s="749"/>
      <c r="V12" s="749"/>
      <c r="W12" s="749"/>
      <c r="X12" s="749"/>
      <c r="Y12" s="749"/>
      <c r="Z12" s="749"/>
      <c r="AA12" s="749"/>
      <c r="AB12" s="749"/>
      <c r="AC12" s="745"/>
      <c r="AD12" s="203"/>
    </row>
    <row r="13" spans="2:30" ht="30" customHeight="1" x14ac:dyDescent="0.4">
      <c r="B13" s="202"/>
      <c r="C13" s="733">
        <f>IF(E13&lt;&gt;"",COUNT(C$12:C12)+1,"")</f>
        <v>1</v>
      </c>
      <c r="D13" s="734"/>
      <c r="E13" s="750" t="s">
        <v>514</v>
      </c>
      <c r="F13" s="751"/>
      <c r="G13" s="751"/>
      <c r="H13" s="751"/>
      <c r="I13" s="751"/>
      <c r="J13" s="751"/>
      <c r="K13" s="751"/>
      <c r="L13" s="751"/>
      <c r="M13" s="751"/>
      <c r="N13" s="751"/>
      <c r="O13" s="751"/>
      <c r="P13" s="751"/>
      <c r="Q13" s="752"/>
      <c r="R13" s="753" t="s">
        <v>516</v>
      </c>
      <c r="S13" s="754"/>
      <c r="T13" s="754"/>
      <c r="U13" s="754"/>
      <c r="V13" s="754"/>
      <c r="W13" s="754"/>
      <c r="X13" s="754"/>
      <c r="Y13" s="754"/>
      <c r="Z13" s="754"/>
      <c r="AA13" s="754"/>
      <c r="AB13" s="754"/>
      <c r="AC13" s="755"/>
      <c r="AD13" s="203"/>
    </row>
    <row r="14" spans="2:30" ht="30" customHeight="1" x14ac:dyDescent="0.4">
      <c r="B14" s="202"/>
      <c r="C14" s="725">
        <f>IF(E14&lt;&gt;"",COUNT(C$12:C13)+1,"")</f>
        <v>2</v>
      </c>
      <c r="D14" s="726"/>
      <c r="E14" s="746" t="s">
        <v>38</v>
      </c>
      <c r="F14" s="747"/>
      <c r="G14" s="747"/>
      <c r="H14" s="747"/>
      <c r="I14" s="747"/>
      <c r="J14" s="747"/>
      <c r="K14" s="747"/>
      <c r="L14" s="747"/>
      <c r="M14" s="747"/>
      <c r="N14" s="747"/>
      <c r="O14" s="747"/>
      <c r="P14" s="747"/>
      <c r="Q14" s="748"/>
      <c r="R14" s="756" t="s">
        <v>517</v>
      </c>
      <c r="S14" s="757"/>
      <c r="T14" s="757"/>
      <c r="U14" s="757"/>
      <c r="V14" s="757"/>
      <c r="W14" s="757"/>
      <c r="X14" s="757"/>
      <c r="Y14" s="757"/>
      <c r="Z14" s="757"/>
      <c r="AA14" s="757"/>
      <c r="AB14" s="757"/>
      <c r="AC14" s="758"/>
      <c r="AD14" s="203"/>
    </row>
    <row r="15" spans="2:30" ht="30" customHeight="1" x14ac:dyDescent="0.4">
      <c r="B15" s="202"/>
      <c r="C15" s="725">
        <f>IF(E15&lt;&gt;"",COUNT(C$12:C14)+1,"")</f>
        <v>3</v>
      </c>
      <c r="D15" s="726"/>
      <c r="E15" s="746" t="s">
        <v>515</v>
      </c>
      <c r="F15" s="747"/>
      <c r="G15" s="747"/>
      <c r="H15" s="747"/>
      <c r="I15" s="747"/>
      <c r="J15" s="747"/>
      <c r="K15" s="747"/>
      <c r="L15" s="747"/>
      <c r="M15" s="747"/>
      <c r="N15" s="747"/>
      <c r="O15" s="747"/>
      <c r="P15" s="747"/>
      <c r="Q15" s="748"/>
      <c r="R15" s="756" t="s">
        <v>517</v>
      </c>
      <c r="S15" s="757"/>
      <c r="T15" s="757"/>
      <c r="U15" s="757"/>
      <c r="V15" s="757"/>
      <c r="W15" s="757"/>
      <c r="X15" s="757"/>
      <c r="Y15" s="757"/>
      <c r="Z15" s="757"/>
      <c r="AA15" s="757"/>
      <c r="AB15" s="757"/>
      <c r="AC15" s="758"/>
      <c r="AD15" s="203"/>
    </row>
    <row r="16" spans="2:30" ht="30" customHeight="1" x14ac:dyDescent="0.4">
      <c r="B16" s="202"/>
      <c r="C16" s="725">
        <f>IF(E16&lt;&gt;"",COUNT(C$12:C15)+1,"")</f>
        <v>4</v>
      </c>
      <c r="D16" s="726"/>
      <c r="E16" s="746" t="s">
        <v>40</v>
      </c>
      <c r="F16" s="747"/>
      <c r="G16" s="747"/>
      <c r="H16" s="747"/>
      <c r="I16" s="747"/>
      <c r="J16" s="747"/>
      <c r="K16" s="747"/>
      <c r="L16" s="747"/>
      <c r="M16" s="747"/>
      <c r="N16" s="747"/>
      <c r="O16" s="747"/>
      <c r="P16" s="747"/>
      <c r="Q16" s="748"/>
      <c r="R16" s="756" t="s">
        <v>517</v>
      </c>
      <c r="S16" s="757"/>
      <c r="T16" s="757"/>
      <c r="U16" s="757"/>
      <c r="V16" s="757"/>
      <c r="W16" s="757"/>
      <c r="X16" s="757"/>
      <c r="Y16" s="757"/>
      <c r="Z16" s="757"/>
      <c r="AA16" s="757"/>
      <c r="AB16" s="757"/>
      <c r="AC16" s="758"/>
      <c r="AD16" s="203"/>
    </row>
    <row r="17" spans="2:30" ht="30" customHeight="1" x14ac:dyDescent="0.4">
      <c r="B17" s="202"/>
      <c r="C17" s="725">
        <f>IF(E17&lt;&gt;"",COUNT(C$12:C16)+1,"")</f>
        <v>5</v>
      </c>
      <c r="D17" s="726"/>
      <c r="E17" s="746" t="s">
        <v>37</v>
      </c>
      <c r="F17" s="747"/>
      <c r="G17" s="747"/>
      <c r="H17" s="747"/>
      <c r="I17" s="747"/>
      <c r="J17" s="747"/>
      <c r="K17" s="747"/>
      <c r="L17" s="747"/>
      <c r="M17" s="747"/>
      <c r="N17" s="747"/>
      <c r="O17" s="747"/>
      <c r="P17" s="747"/>
      <c r="Q17" s="748"/>
      <c r="R17" s="756" t="s">
        <v>517</v>
      </c>
      <c r="S17" s="757"/>
      <c r="T17" s="757"/>
      <c r="U17" s="757"/>
      <c r="V17" s="757"/>
      <c r="W17" s="757"/>
      <c r="X17" s="757"/>
      <c r="Y17" s="757"/>
      <c r="Z17" s="757"/>
      <c r="AA17" s="757"/>
      <c r="AB17" s="757"/>
      <c r="AC17" s="758"/>
      <c r="AD17" s="203"/>
    </row>
    <row r="18" spans="2:30" ht="30" customHeight="1" x14ac:dyDescent="0.4">
      <c r="B18" s="202"/>
      <c r="C18" s="725" t="str">
        <f>IF(E18&lt;&gt;"",COUNT(C$12:C17)+1,"")</f>
        <v/>
      </c>
      <c r="D18" s="726"/>
      <c r="E18" s="762"/>
      <c r="F18" s="763"/>
      <c r="G18" s="763"/>
      <c r="H18" s="763"/>
      <c r="I18" s="763"/>
      <c r="J18" s="763"/>
      <c r="K18" s="763"/>
      <c r="L18" s="763"/>
      <c r="M18" s="763"/>
      <c r="N18" s="763"/>
      <c r="O18" s="763"/>
      <c r="P18" s="763"/>
      <c r="Q18" s="764"/>
      <c r="R18" s="767"/>
      <c r="S18" s="768"/>
      <c r="T18" s="768"/>
      <c r="U18" s="768"/>
      <c r="V18" s="768"/>
      <c r="W18" s="768"/>
      <c r="X18" s="768"/>
      <c r="Y18" s="768"/>
      <c r="Z18" s="768"/>
      <c r="AA18" s="768"/>
      <c r="AB18" s="768"/>
      <c r="AC18" s="769"/>
      <c r="AD18" s="203"/>
    </row>
    <row r="19" spans="2:30" ht="30" customHeight="1" x14ac:dyDescent="0.4">
      <c r="B19" s="202"/>
      <c r="C19" s="725" t="str">
        <f>IF(E19&lt;&gt;"",COUNT(C$12:C18)+1,"")</f>
        <v/>
      </c>
      <c r="D19" s="726"/>
      <c r="E19" s="762"/>
      <c r="F19" s="763"/>
      <c r="G19" s="763"/>
      <c r="H19" s="763"/>
      <c r="I19" s="763"/>
      <c r="J19" s="763"/>
      <c r="K19" s="763"/>
      <c r="L19" s="763"/>
      <c r="M19" s="763"/>
      <c r="N19" s="763"/>
      <c r="O19" s="763"/>
      <c r="P19" s="763"/>
      <c r="Q19" s="764"/>
      <c r="R19" s="767"/>
      <c r="S19" s="768"/>
      <c r="T19" s="768"/>
      <c r="U19" s="768"/>
      <c r="V19" s="768"/>
      <c r="W19" s="768"/>
      <c r="X19" s="768"/>
      <c r="Y19" s="768"/>
      <c r="Z19" s="768"/>
      <c r="AA19" s="768"/>
      <c r="AB19" s="768"/>
      <c r="AC19" s="769"/>
      <c r="AD19" s="203"/>
    </row>
    <row r="20" spans="2:30" ht="30" customHeight="1" x14ac:dyDescent="0.4">
      <c r="B20" s="202"/>
      <c r="C20" s="725" t="str">
        <f>IF(E20&lt;&gt;"",COUNT(C$12:C19)+1,"")</f>
        <v/>
      </c>
      <c r="D20" s="726"/>
      <c r="E20" s="762"/>
      <c r="F20" s="763"/>
      <c r="G20" s="763"/>
      <c r="H20" s="763"/>
      <c r="I20" s="763"/>
      <c r="J20" s="763"/>
      <c r="K20" s="763"/>
      <c r="L20" s="763"/>
      <c r="M20" s="763"/>
      <c r="N20" s="763"/>
      <c r="O20" s="763"/>
      <c r="P20" s="763"/>
      <c r="Q20" s="764"/>
      <c r="R20" s="267"/>
      <c r="S20" s="267"/>
      <c r="T20" s="267"/>
      <c r="U20" s="267"/>
      <c r="V20" s="267"/>
      <c r="W20" s="267"/>
      <c r="X20" s="267"/>
      <c r="Y20" s="267"/>
      <c r="Z20" s="267"/>
      <c r="AA20" s="230"/>
      <c r="AB20" s="230"/>
      <c r="AC20" s="231"/>
      <c r="AD20" s="203"/>
    </row>
    <row r="21" spans="2:30" ht="30" customHeight="1" x14ac:dyDescent="0.4">
      <c r="B21" s="202"/>
      <c r="C21" s="725" t="str">
        <f>IF(E21&lt;&gt;"",COUNT(C$12:C20)+1,"")</f>
        <v/>
      </c>
      <c r="D21" s="726"/>
      <c r="E21" s="762"/>
      <c r="F21" s="763"/>
      <c r="G21" s="763"/>
      <c r="H21" s="763"/>
      <c r="I21" s="763"/>
      <c r="J21" s="763"/>
      <c r="K21" s="763"/>
      <c r="L21" s="763"/>
      <c r="M21" s="763"/>
      <c r="N21" s="763"/>
      <c r="O21" s="763"/>
      <c r="P21" s="763"/>
      <c r="Q21" s="764"/>
      <c r="R21" s="267"/>
      <c r="S21" s="267"/>
      <c r="T21" s="267"/>
      <c r="U21" s="267"/>
      <c r="V21" s="267"/>
      <c r="W21" s="267"/>
      <c r="X21" s="267"/>
      <c r="Y21" s="267"/>
      <c r="Z21" s="267"/>
      <c r="AA21" s="230"/>
      <c r="AB21" s="230"/>
      <c r="AC21" s="231"/>
      <c r="AD21" s="203"/>
    </row>
    <row r="22" spans="2:30" ht="30" customHeight="1" x14ac:dyDescent="0.4">
      <c r="B22" s="202"/>
      <c r="C22" s="725" t="str">
        <f>IF(E22&lt;&gt;"",COUNT(C$12:C21)+1,"")</f>
        <v/>
      </c>
      <c r="D22" s="726"/>
      <c r="E22" s="762"/>
      <c r="F22" s="763"/>
      <c r="G22" s="763"/>
      <c r="H22" s="763"/>
      <c r="I22" s="763"/>
      <c r="J22" s="763"/>
      <c r="K22" s="763"/>
      <c r="L22" s="763"/>
      <c r="M22" s="763"/>
      <c r="N22" s="763"/>
      <c r="O22" s="763"/>
      <c r="P22" s="763"/>
      <c r="Q22" s="764"/>
      <c r="R22" s="267"/>
      <c r="S22" s="267"/>
      <c r="T22" s="267"/>
      <c r="U22" s="267"/>
      <c r="V22" s="267"/>
      <c r="W22" s="267"/>
      <c r="X22" s="267"/>
      <c r="Y22" s="267"/>
      <c r="Z22" s="267"/>
      <c r="AA22" s="230"/>
      <c r="AB22" s="230"/>
      <c r="AC22" s="231"/>
      <c r="AD22" s="203"/>
    </row>
    <row r="23" spans="2:30" ht="30" customHeight="1" x14ac:dyDescent="0.4">
      <c r="B23" s="202"/>
      <c r="C23" s="725" t="str">
        <f>IF(E23&lt;&gt;"",COUNT(C$12:C22)+1,"")</f>
        <v/>
      </c>
      <c r="D23" s="726"/>
      <c r="E23" s="762"/>
      <c r="F23" s="763"/>
      <c r="G23" s="763"/>
      <c r="H23" s="763"/>
      <c r="I23" s="763"/>
      <c r="J23" s="763"/>
      <c r="K23" s="763"/>
      <c r="L23" s="763"/>
      <c r="M23" s="763"/>
      <c r="N23" s="763"/>
      <c r="O23" s="763"/>
      <c r="P23" s="763"/>
      <c r="Q23" s="764"/>
      <c r="R23" s="267"/>
      <c r="S23" s="267"/>
      <c r="T23" s="267"/>
      <c r="U23" s="267"/>
      <c r="V23" s="267"/>
      <c r="W23" s="267"/>
      <c r="X23" s="267"/>
      <c r="Y23" s="267"/>
      <c r="Z23" s="267"/>
      <c r="AA23" s="230"/>
      <c r="AB23" s="230"/>
      <c r="AC23" s="231"/>
      <c r="AD23" s="203"/>
    </row>
    <row r="24" spans="2:30" ht="30" customHeight="1" x14ac:dyDescent="0.4">
      <c r="B24" s="202"/>
      <c r="C24" s="725" t="str">
        <f>IF(E24&lt;&gt;"",COUNT(C$12:C23)+1,"")</f>
        <v/>
      </c>
      <c r="D24" s="726"/>
      <c r="E24" s="762"/>
      <c r="F24" s="763"/>
      <c r="G24" s="763"/>
      <c r="H24" s="763"/>
      <c r="I24" s="763"/>
      <c r="J24" s="763"/>
      <c r="K24" s="763"/>
      <c r="L24" s="763"/>
      <c r="M24" s="763"/>
      <c r="N24" s="763"/>
      <c r="O24" s="763"/>
      <c r="P24" s="763"/>
      <c r="Q24" s="764"/>
      <c r="R24" s="267"/>
      <c r="S24" s="267"/>
      <c r="T24" s="267"/>
      <c r="U24" s="267"/>
      <c r="V24" s="267"/>
      <c r="W24" s="267"/>
      <c r="X24" s="267"/>
      <c r="Y24" s="267"/>
      <c r="Z24" s="267"/>
      <c r="AA24" s="230"/>
      <c r="AB24" s="230"/>
      <c r="AC24" s="231"/>
      <c r="AD24" s="203"/>
    </row>
    <row r="25" spans="2:30" ht="30" customHeight="1" x14ac:dyDescent="0.4">
      <c r="B25" s="202"/>
      <c r="C25" s="725" t="str">
        <f>IF(E25&lt;&gt;"",COUNT(C$12:C24)+1,"")</f>
        <v/>
      </c>
      <c r="D25" s="726"/>
      <c r="E25" s="762"/>
      <c r="F25" s="763"/>
      <c r="G25" s="763"/>
      <c r="H25" s="763"/>
      <c r="I25" s="763"/>
      <c r="J25" s="763"/>
      <c r="K25" s="763"/>
      <c r="L25" s="763"/>
      <c r="M25" s="763"/>
      <c r="N25" s="763"/>
      <c r="O25" s="763"/>
      <c r="P25" s="763"/>
      <c r="Q25" s="764"/>
      <c r="R25" s="267"/>
      <c r="S25" s="267"/>
      <c r="T25" s="267"/>
      <c r="U25" s="267"/>
      <c r="V25" s="267"/>
      <c r="W25" s="267"/>
      <c r="X25" s="267"/>
      <c r="Y25" s="267"/>
      <c r="Z25" s="267"/>
      <c r="AA25" s="230"/>
      <c r="AB25" s="230"/>
      <c r="AC25" s="231"/>
      <c r="AD25" s="203"/>
    </row>
    <row r="26" spans="2:30" ht="30" customHeight="1" x14ac:dyDescent="0.4">
      <c r="B26" s="202"/>
      <c r="C26" s="725" t="str">
        <f>IF(E26&lt;&gt;"",COUNT(C$12:C25)+1,"")</f>
        <v/>
      </c>
      <c r="D26" s="726"/>
      <c r="E26" s="762"/>
      <c r="F26" s="763"/>
      <c r="G26" s="763"/>
      <c r="H26" s="763"/>
      <c r="I26" s="763"/>
      <c r="J26" s="763"/>
      <c r="K26" s="763"/>
      <c r="L26" s="763"/>
      <c r="M26" s="763"/>
      <c r="N26" s="763"/>
      <c r="O26" s="763"/>
      <c r="P26" s="763"/>
      <c r="Q26" s="764"/>
      <c r="R26" s="267"/>
      <c r="S26" s="267"/>
      <c r="T26" s="267"/>
      <c r="U26" s="267"/>
      <c r="V26" s="267"/>
      <c r="W26" s="267"/>
      <c r="X26" s="267"/>
      <c r="Y26" s="267"/>
      <c r="Z26" s="267"/>
      <c r="AA26" s="230"/>
      <c r="AB26" s="230"/>
      <c r="AC26" s="231"/>
      <c r="AD26" s="203"/>
    </row>
    <row r="27" spans="2:30" ht="30" customHeight="1" x14ac:dyDescent="0.4">
      <c r="B27" s="202"/>
      <c r="C27" s="725" t="str">
        <f>IF(E27&lt;&gt;"",COUNT(C$12:C26)+1,"")</f>
        <v/>
      </c>
      <c r="D27" s="726"/>
      <c r="E27" s="762"/>
      <c r="F27" s="763"/>
      <c r="G27" s="763"/>
      <c r="H27" s="763"/>
      <c r="I27" s="763"/>
      <c r="J27" s="763"/>
      <c r="K27" s="763"/>
      <c r="L27" s="763"/>
      <c r="M27" s="763"/>
      <c r="N27" s="763"/>
      <c r="O27" s="763"/>
      <c r="P27" s="763"/>
      <c r="Q27" s="764"/>
      <c r="R27" s="267"/>
      <c r="S27" s="267"/>
      <c r="T27" s="267"/>
      <c r="U27" s="267"/>
      <c r="V27" s="267"/>
      <c r="W27" s="267"/>
      <c r="X27" s="267"/>
      <c r="Y27" s="267"/>
      <c r="Z27" s="267"/>
      <c r="AA27" s="230"/>
      <c r="AB27" s="230"/>
      <c r="AC27" s="231"/>
      <c r="AD27" s="203"/>
    </row>
    <row r="28" spans="2:30" ht="30" customHeight="1" x14ac:dyDescent="0.4">
      <c r="B28" s="202"/>
      <c r="C28" s="725" t="str">
        <f>IF(E28&lt;&gt;"",COUNT(C$12:C27)+1,"")</f>
        <v/>
      </c>
      <c r="D28" s="726"/>
      <c r="E28" s="762"/>
      <c r="F28" s="763"/>
      <c r="G28" s="763"/>
      <c r="H28" s="763"/>
      <c r="I28" s="763"/>
      <c r="J28" s="763"/>
      <c r="K28" s="763"/>
      <c r="L28" s="763"/>
      <c r="M28" s="763"/>
      <c r="N28" s="763"/>
      <c r="O28" s="763"/>
      <c r="P28" s="763"/>
      <c r="Q28" s="764"/>
      <c r="R28" s="267"/>
      <c r="S28" s="267"/>
      <c r="T28" s="267"/>
      <c r="U28" s="267"/>
      <c r="V28" s="267"/>
      <c r="W28" s="267"/>
      <c r="X28" s="267"/>
      <c r="Y28" s="267"/>
      <c r="Z28" s="267"/>
      <c r="AA28" s="230"/>
      <c r="AB28" s="230"/>
      <c r="AC28" s="231"/>
      <c r="AD28" s="203"/>
    </row>
    <row r="29" spans="2:30" ht="30" customHeight="1" x14ac:dyDescent="0.4">
      <c r="B29" s="202"/>
      <c r="C29" s="725" t="str">
        <f>IF(E29&lt;&gt;"",COUNT(C$12:C28)+1,"")</f>
        <v/>
      </c>
      <c r="D29" s="726"/>
      <c r="E29" s="762"/>
      <c r="F29" s="763"/>
      <c r="G29" s="763"/>
      <c r="H29" s="763"/>
      <c r="I29" s="763"/>
      <c r="J29" s="763"/>
      <c r="K29" s="763"/>
      <c r="L29" s="763"/>
      <c r="M29" s="763"/>
      <c r="N29" s="763"/>
      <c r="O29" s="763"/>
      <c r="P29" s="763"/>
      <c r="Q29" s="764"/>
      <c r="R29" s="267"/>
      <c r="S29" s="267"/>
      <c r="T29" s="267"/>
      <c r="U29" s="267"/>
      <c r="V29" s="267"/>
      <c r="W29" s="267"/>
      <c r="X29" s="267"/>
      <c r="Y29" s="267"/>
      <c r="Z29" s="267"/>
      <c r="AA29" s="230"/>
      <c r="AB29" s="230"/>
      <c r="AC29" s="231"/>
      <c r="AD29" s="203"/>
    </row>
    <row r="30" spans="2:30" ht="30" customHeight="1" x14ac:dyDescent="0.4">
      <c r="B30" s="202"/>
      <c r="C30" s="725" t="str">
        <f>IF(E30&lt;&gt;"",COUNT(C$12:C29)+1,"")</f>
        <v/>
      </c>
      <c r="D30" s="726"/>
      <c r="E30" s="762"/>
      <c r="F30" s="763"/>
      <c r="G30" s="763"/>
      <c r="H30" s="763"/>
      <c r="I30" s="763"/>
      <c r="J30" s="763"/>
      <c r="K30" s="763"/>
      <c r="L30" s="763"/>
      <c r="M30" s="763"/>
      <c r="N30" s="763"/>
      <c r="O30" s="763"/>
      <c r="P30" s="763"/>
      <c r="Q30" s="764"/>
      <c r="R30" s="267"/>
      <c r="S30" s="267"/>
      <c r="T30" s="267"/>
      <c r="U30" s="267"/>
      <c r="V30" s="267"/>
      <c r="W30" s="267"/>
      <c r="X30" s="267"/>
      <c r="Y30" s="267"/>
      <c r="Z30" s="267"/>
      <c r="AA30" s="230"/>
      <c r="AB30" s="230"/>
      <c r="AC30" s="231"/>
      <c r="AD30" s="203"/>
    </row>
    <row r="31" spans="2:30" ht="30" customHeight="1" x14ac:dyDescent="0.4">
      <c r="B31" s="202"/>
      <c r="C31" s="765" t="str">
        <f>IF(E31&lt;&gt;"",COUNT(C$12:C30)+1,"")</f>
        <v/>
      </c>
      <c r="D31" s="766"/>
      <c r="E31" s="759"/>
      <c r="F31" s="760"/>
      <c r="G31" s="760"/>
      <c r="H31" s="760"/>
      <c r="I31" s="760"/>
      <c r="J31" s="760"/>
      <c r="K31" s="760"/>
      <c r="L31" s="760"/>
      <c r="M31" s="760"/>
      <c r="N31" s="760"/>
      <c r="O31" s="760"/>
      <c r="P31" s="760"/>
      <c r="Q31" s="761"/>
      <c r="R31" s="268"/>
      <c r="S31" s="268"/>
      <c r="T31" s="268"/>
      <c r="U31" s="268"/>
      <c r="V31" s="268"/>
      <c r="W31" s="268"/>
      <c r="X31" s="268"/>
      <c r="Y31" s="268"/>
      <c r="Z31" s="268"/>
      <c r="AA31" s="232"/>
      <c r="AB31" s="232"/>
      <c r="AC31" s="233"/>
      <c r="AD31" s="203"/>
    </row>
    <row r="32" spans="2:30" ht="14.1" customHeight="1" thickBot="1" x14ac:dyDescent="0.45">
      <c r="B32" s="20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6"/>
    </row>
    <row r="33" ht="14.1" customHeight="1" x14ac:dyDescent="0.4"/>
    <row r="34" ht="14.1" customHeight="1" x14ac:dyDescent="0.4"/>
    <row r="35" ht="14.1" customHeight="1" x14ac:dyDescent="0.4"/>
    <row r="36" ht="14.1" customHeight="1" x14ac:dyDescent="0.4"/>
    <row r="37" ht="14.1" customHeight="1" x14ac:dyDescent="0.4"/>
    <row r="38" ht="14.1" customHeight="1" x14ac:dyDescent="0.4"/>
    <row r="39" ht="14.1" customHeight="1" x14ac:dyDescent="0.4"/>
    <row r="40" ht="14.1" customHeight="1" x14ac:dyDescent="0.4"/>
    <row r="41" ht="14.1" customHeight="1" x14ac:dyDescent="0.4"/>
    <row r="42" ht="14.1" customHeight="1" x14ac:dyDescent="0.4"/>
    <row r="43" ht="14.1" customHeight="1" x14ac:dyDescent="0.4"/>
    <row r="44" ht="14.1" customHeight="1" x14ac:dyDescent="0.4"/>
    <row r="45" ht="14.1" customHeight="1" x14ac:dyDescent="0.4"/>
    <row r="46" ht="14.1" customHeight="1" x14ac:dyDescent="0.4"/>
    <row r="47" ht="14.1" customHeight="1" x14ac:dyDescent="0.4"/>
    <row r="48" ht="14.1" customHeight="1" x14ac:dyDescent="0.4"/>
    <row r="49" ht="14.1" customHeight="1" x14ac:dyDescent="0.4"/>
    <row r="50" ht="14.1" customHeight="1" x14ac:dyDescent="0.4"/>
    <row r="51" ht="14.1" customHeight="1" x14ac:dyDescent="0.4"/>
    <row r="52" ht="14.1" customHeight="1" x14ac:dyDescent="0.4"/>
    <row r="53" ht="14.1" customHeight="1" x14ac:dyDescent="0.4"/>
    <row r="54" ht="14.1" customHeight="1" x14ac:dyDescent="0.4"/>
    <row r="55" ht="14.1" customHeight="1" x14ac:dyDescent="0.4"/>
    <row r="56" ht="14.1" customHeight="1" x14ac:dyDescent="0.4"/>
  </sheetData>
  <sheetProtection sheet="1" objects="1" scenarios="1"/>
  <mergeCells count="50">
    <mergeCell ref="E25:Q25"/>
    <mergeCell ref="E26:Q26"/>
    <mergeCell ref="E18:Q18"/>
    <mergeCell ref="E19:Q19"/>
    <mergeCell ref="E20:Q20"/>
    <mergeCell ref="R17:AC17"/>
    <mergeCell ref="R18:AC18"/>
    <mergeCell ref="R19:AC19"/>
    <mergeCell ref="E22:Q22"/>
    <mergeCell ref="E23:Q23"/>
    <mergeCell ref="E31:Q31"/>
    <mergeCell ref="E21:Q21"/>
    <mergeCell ref="C29:D29"/>
    <mergeCell ref="C31:D31"/>
    <mergeCell ref="C30:D30"/>
    <mergeCell ref="C28:D28"/>
    <mergeCell ref="C23:D23"/>
    <mergeCell ref="C24:D24"/>
    <mergeCell ref="C25:D25"/>
    <mergeCell ref="C26:D26"/>
    <mergeCell ref="C27:D27"/>
    <mergeCell ref="E27:Q27"/>
    <mergeCell ref="E28:Q28"/>
    <mergeCell ref="E29:Q29"/>
    <mergeCell ref="E30:Q30"/>
    <mergeCell ref="E24:Q24"/>
    <mergeCell ref="C3:AC4"/>
    <mergeCell ref="C13:D13"/>
    <mergeCell ref="C6:AC9"/>
    <mergeCell ref="C12:D12"/>
    <mergeCell ref="E17:Q17"/>
    <mergeCell ref="C17:D17"/>
    <mergeCell ref="E12:Q12"/>
    <mergeCell ref="E13:Q13"/>
    <mergeCell ref="E14:Q14"/>
    <mergeCell ref="E15:Q15"/>
    <mergeCell ref="E16:Q16"/>
    <mergeCell ref="R12:AC12"/>
    <mergeCell ref="R13:AC13"/>
    <mergeCell ref="R14:AC14"/>
    <mergeCell ref="R15:AC15"/>
    <mergeCell ref="R16:AC16"/>
    <mergeCell ref="C14:D14"/>
    <mergeCell ref="C15:D15"/>
    <mergeCell ref="C16:D16"/>
    <mergeCell ref="C22:D22"/>
    <mergeCell ref="C18:D18"/>
    <mergeCell ref="C19:D19"/>
    <mergeCell ref="C20:D20"/>
    <mergeCell ref="C21:D21"/>
  </mergeCells>
  <phoneticPr fontId="2"/>
  <hyperlinks>
    <hyperlink ref="E13:Q13" location="入力シート!A1" tooltip="入力シートへ遷移します。" display="入力シート" xr:uid="{00000000-0004-0000-0100-000000000000}"/>
    <hyperlink ref="E14:Q14" location="様式第１!A1" tooltip="様式第1へ遷移します。" display="様式第1" xr:uid="{00000000-0004-0000-0100-000001000000}"/>
    <hyperlink ref="E15:Q15" location="様式第6!A1" tooltip="様式第6へ遷移します。" display="様式第6" xr:uid="{00000000-0004-0000-0100-000002000000}"/>
    <hyperlink ref="E16:Q16" location="様式第7!A1" tooltip="様式第7へ遷移します。" display="様式第7" xr:uid="{00000000-0004-0000-0100-000003000000}"/>
    <hyperlink ref="E17:Q17" location="様式第12!A1" tooltip="様式第12へ遷移します。" display="様式第12" xr:uid="{00000000-0004-0000-0100-000004000000}"/>
  </hyperlinks>
  <pageMargins left="0.25" right="0.2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V468"/>
  <sheetViews>
    <sheetView showGridLines="0" tabSelected="1" zoomScale="70" zoomScaleNormal="70" zoomScaleSheetLayoutView="70" workbookViewId="0">
      <pane xSplit="45" ySplit="4" topLeftCell="AT5" activePane="bottomRight" state="frozen"/>
      <selection pane="topRight" activeCell="AU1" sqref="AU1"/>
      <selection pane="bottomLeft" activeCell="A4" sqref="A4"/>
      <selection pane="bottomRight" activeCell="M12" sqref="M12:S12"/>
    </sheetView>
  </sheetViews>
  <sheetFormatPr defaultColWidth="10.5546875" defaultRowHeight="21" customHeight="1" x14ac:dyDescent="0.4"/>
  <cols>
    <col min="1" max="2" width="1.5546875" style="146" customWidth="1"/>
    <col min="3" max="3" width="3.5546875" style="146" customWidth="1"/>
    <col min="4" max="4" width="3.88671875" style="146" customWidth="1"/>
    <col min="5" max="11" width="3.5546875" style="146" customWidth="1"/>
    <col min="12" max="12" width="6.6640625" style="146" customWidth="1"/>
    <col min="13" max="42" width="2.33203125" style="146" customWidth="1"/>
    <col min="43" max="43" width="3.77734375" style="146" customWidth="1"/>
    <col min="44" max="47" width="2.33203125" style="146" customWidth="1"/>
    <col min="48" max="16384" width="10.5546875" style="146"/>
  </cols>
  <sheetData>
    <row r="1" spans="1:45" ht="26.1" customHeight="1" x14ac:dyDescent="0.4">
      <c r="A1" s="1323" t="str">
        <f>"配送合理化　"&amp;M10&amp;"補助金"</f>
        <v>配送合理化　令和4年度補正補助金</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row>
    <row r="2" spans="1:45" ht="11.1" customHeight="1" x14ac:dyDescent="0.4">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row>
    <row r="3" spans="1:45" ht="21" customHeight="1" x14ac:dyDescent="0.4">
      <c r="A3" s="217"/>
      <c r="B3" s="217"/>
      <c r="C3" s="1248" t="s">
        <v>110</v>
      </c>
      <c r="D3" s="1249"/>
      <c r="E3" s="1249"/>
      <c r="F3" s="1249"/>
      <c r="G3" s="1250"/>
      <c r="H3" s="218" t="s">
        <v>113</v>
      </c>
      <c r="I3" s="1248" t="s">
        <v>111</v>
      </c>
      <c r="J3" s="1249"/>
      <c r="K3" s="1249"/>
      <c r="L3" s="1249"/>
      <c r="M3" s="1250"/>
      <c r="N3" s="1268" t="s">
        <v>113</v>
      </c>
      <c r="O3" s="1268"/>
      <c r="P3" s="1248" t="s">
        <v>492</v>
      </c>
      <c r="Q3" s="1249"/>
      <c r="R3" s="1249"/>
      <c r="S3" s="1249"/>
      <c r="T3" s="1249"/>
      <c r="U3" s="1249"/>
      <c r="V3" s="1249"/>
      <c r="W3" s="1249"/>
      <c r="X3" s="1249"/>
      <c r="Y3" s="1249"/>
      <c r="Z3" s="1249"/>
      <c r="AA3" s="1249"/>
      <c r="AB3" s="1249"/>
      <c r="AC3" s="1249"/>
      <c r="AD3" s="1249"/>
      <c r="AE3" s="1250"/>
      <c r="AF3" s="1268" t="s">
        <v>113</v>
      </c>
      <c r="AG3" s="1268"/>
      <c r="AH3" s="1248" t="s">
        <v>112</v>
      </c>
      <c r="AI3" s="1249"/>
      <c r="AJ3" s="1249"/>
      <c r="AK3" s="1249"/>
      <c r="AL3" s="1249"/>
      <c r="AM3" s="1249"/>
      <c r="AN3" s="1249"/>
      <c r="AO3" s="1249"/>
      <c r="AP3" s="1249"/>
      <c r="AQ3" s="1250"/>
      <c r="AR3" s="219"/>
      <c r="AS3" s="217"/>
    </row>
    <row r="4" spans="1:45" ht="21" customHeight="1" x14ac:dyDescent="0.4">
      <c r="A4" s="1247" t="s">
        <v>425</v>
      </c>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row>
    <row r="5" spans="1:45" ht="21" customHeight="1" x14ac:dyDescent="0.4">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954" t="s">
        <v>433</v>
      </c>
      <c r="AR5" s="954"/>
      <c r="AS5" s="954"/>
    </row>
    <row r="6" spans="1:45" ht="9.9499999999999993" customHeight="1" x14ac:dyDescent="0.4">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row>
    <row r="7" spans="1:45" ht="21" customHeight="1" x14ac:dyDescent="0.4">
      <c r="A7" s="1176" t="s">
        <v>186</v>
      </c>
      <c r="B7" s="1176"/>
      <c r="C7" s="1176"/>
      <c r="D7" s="1176"/>
      <c r="E7" s="1176"/>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row>
    <row r="8" spans="1:45" ht="21" customHeight="1" thickBot="1" x14ac:dyDescent="0.45">
      <c r="C8" s="914"/>
      <c r="D8" s="914"/>
      <c r="E8" s="914"/>
      <c r="F8" s="914"/>
      <c r="G8" s="914"/>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row>
    <row r="9" spans="1:45" ht="21" customHeight="1" x14ac:dyDescent="0.4">
      <c r="C9" s="1319" t="s">
        <v>43</v>
      </c>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1"/>
    </row>
    <row r="10" spans="1:45" ht="21" customHeight="1" x14ac:dyDescent="0.4">
      <c r="C10" s="413"/>
      <c r="D10" s="1232" t="s">
        <v>0</v>
      </c>
      <c r="E10" s="1233"/>
      <c r="F10" s="1233"/>
      <c r="G10" s="1233"/>
      <c r="H10" s="1233"/>
      <c r="I10" s="1233"/>
      <c r="J10" s="1233"/>
      <c r="K10" s="1233"/>
      <c r="L10" s="1234"/>
      <c r="M10" s="1333" t="s">
        <v>615</v>
      </c>
      <c r="N10" s="1333"/>
      <c r="O10" s="1333"/>
      <c r="P10" s="1333"/>
      <c r="Q10" s="1333"/>
      <c r="R10" s="1333"/>
      <c r="S10" s="1333"/>
      <c r="T10" s="1293"/>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5"/>
    </row>
    <row r="11" spans="1:45" ht="21" customHeight="1" x14ac:dyDescent="0.4">
      <c r="C11" s="414"/>
      <c r="D11" s="1232" t="s">
        <v>386</v>
      </c>
      <c r="E11" s="1233"/>
      <c r="F11" s="1233"/>
      <c r="G11" s="1233"/>
      <c r="H11" s="1233"/>
      <c r="I11" s="1233"/>
      <c r="J11" s="1233"/>
      <c r="K11" s="1233"/>
      <c r="L11" s="1234"/>
      <c r="M11" s="1232" t="str">
        <f>IF(AND(M12="",M13="",M14="",M15=""),"",IF(MAX(M12:S15)=M12,D12,IF(MAX(M12:S15)=M13,D13,IF(MAX(M12:S15)=M14,D14,IF(MAX(M12:S15)=M15,D15,"")))))</f>
        <v/>
      </c>
      <c r="N11" s="1233"/>
      <c r="O11" s="1233"/>
      <c r="P11" s="1233"/>
      <c r="Q11" s="1233"/>
      <c r="R11" s="1233"/>
      <c r="S11" s="1234"/>
      <c r="T11" s="1330"/>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430"/>
    </row>
    <row r="12" spans="1:45" ht="21" customHeight="1" x14ac:dyDescent="0.4">
      <c r="C12" s="414"/>
      <c r="D12" s="1254" t="s">
        <v>38</v>
      </c>
      <c r="E12" s="1255"/>
      <c r="F12" s="1256"/>
      <c r="G12" s="1232" t="s">
        <v>35</v>
      </c>
      <c r="H12" s="1260"/>
      <c r="I12" s="1260"/>
      <c r="J12" s="1260"/>
      <c r="K12" s="1260"/>
      <c r="L12" s="1261"/>
      <c r="M12" s="1133"/>
      <c r="N12" s="1133"/>
      <c r="O12" s="1133"/>
      <c r="P12" s="1133"/>
      <c r="Q12" s="1133"/>
      <c r="R12" s="1133"/>
      <c r="S12" s="1133"/>
      <c r="T12" s="1145" t="str">
        <f>IF(AND(M12&lt;&gt;"",ISERROR(DAY(M12))),"エラー","")</f>
        <v/>
      </c>
      <c r="U12" s="1129"/>
      <c r="V12" s="1129"/>
      <c r="W12" s="1129"/>
      <c r="X12" s="1294"/>
      <c r="Y12" s="1294"/>
      <c r="Z12" s="1294"/>
      <c r="AA12" s="1420"/>
      <c r="AB12" s="1265" t="s">
        <v>266</v>
      </c>
      <c r="AC12" s="1266"/>
      <c r="AD12" s="1266"/>
      <c r="AE12" s="1266"/>
      <c r="AF12" s="1266"/>
      <c r="AG12" s="1266"/>
      <c r="AH12" s="1267"/>
      <c r="AI12" s="1273" t="s">
        <v>982</v>
      </c>
      <c r="AJ12" s="1274"/>
      <c r="AK12" s="1274"/>
      <c r="AL12" s="1274"/>
      <c r="AM12" s="1274"/>
      <c r="AN12" s="1274"/>
      <c r="AO12" s="1274"/>
      <c r="AP12" s="1274"/>
      <c r="AQ12" s="1274"/>
      <c r="AR12" s="1274"/>
      <c r="AS12" s="1275"/>
    </row>
    <row r="13" spans="1:45" ht="21" customHeight="1" x14ac:dyDescent="0.4">
      <c r="C13" s="414"/>
      <c r="D13" s="1254" t="s">
        <v>39</v>
      </c>
      <c r="E13" s="1255"/>
      <c r="F13" s="1256"/>
      <c r="G13" s="1232" t="s">
        <v>36</v>
      </c>
      <c r="H13" s="1260"/>
      <c r="I13" s="1260"/>
      <c r="J13" s="1260"/>
      <c r="K13" s="1260"/>
      <c r="L13" s="1261"/>
      <c r="M13" s="1133"/>
      <c r="N13" s="1133"/>
      <c r="O13" s="1133"/>
      <c r="P13" s="1133"/>
      <c r="Q13" s="1133"/>
      <c r="R13" s="1133"/>
      <c r="S13" s="1133"/>
      <c r="T13" s="1145" t="str">
        <f>IF(M13="","",IF(ISERROR(DAY(M13)),"エラー",IF(OR(M$12="",M13&lt;=M$12,M13=M14),"エラー",IF(M$15&lt;&gt;"",IF(M13&gt;=M$15,"エラー",""),""))))</f>
        <v/>
      </c>
      <c r="U13" s="1129"/>
      <c r="V13" s="1129"/>
      <c r="W13" s="1129"/>
      <c r="X13" s="1276"/>
      <c r="Y13" s="1276"/>
      <c r="Z13" s="1276"/>
      <c r="AA13" s="1277"/>
      <c r="AB13" s="1265" t="s">
        <v>266</v>
      </c>
      <c r="AC13" s="1266"/>
      <c r="AD13" s="1266"/>
      <c r="AE13" s="1266"/>
      <c r="AF13" s="1266"/>
      <c r="AG13" s="1266"/>
      <c r="AH13" s="1267"/>
      <c r="AI13" s="1273"/>
      <c r="AJ13" s="1274"/>
      <c r="AK13" s="1274"/>
      <c r="AL13" s="1274"/>
      <c r="AM13" s="1274"/>
      <c r="AN13" s="1274"/>
      <c r="AO13" s="1274"/>
      <c r="AP13" s="1274"/>
      <c r="AQ13" s="1274"/>
      <c r="AR13" s="1274"/>
      <c r="AS13" s="1275"/>
    </row>
    <row r="14" spans="1:45" ht="21" customHeight="1" x14ac:dyDescent="0.4">
      <c r="C14" s="414"/>
      <c r="D14" s="1254" t="s">
        <v>40</v>
      </c>
      <c r="E14" s="1255"/>
      <c r="F14" s="1256"/>
      <c r="G14" s="1232" t="s">
        <v>41</v>
      </c>
      <c r="H14" s="1260"/>
      <c r="I14" s="1260"/>
      <c r="J14" s="1260"/>
      <c r="K14" s="1260"/>
      <c r="L14" s="1261"/>
      <c r="M14" s="1133"/>
      <c r="N14" s="1133"/>
      <c r="O14" s="1133"/>
      <c r="P14" s="1133"/>
      <c r="Q14" s="1133"/>
      <c r="R14" s="1133"/>
      <c r="S14" s="1133"/>
      <c r="T14" s="1145" t="str">
        <f>IF(M14="","",IF(ISERROR(DAY(M14)),"エラー",IF(OR(M$12="",M14&lt;=M$12,M14=M13),"エラー",IF(M$15&lt;&gt;"",IF(M14&gt;=M$15,"エラー",""),""))))</f>
        <v/>
      </c>
      <c r="U14" s="1129"/>
      <c r="V14" s="1129"/>
      <c r="W14" s="1129"/>
      <c r="X14" s="1276"/>
      <c r="Y14" s="1276"/>
      <c r="Z14" s="1276"/>
      <c r="AA14" s="1277"/>
      <c r="AB14" s="1265" t="s">
        <v>266</v>
      </c>
      <c r="AC14" s="1266"/>
      <c r="AD14" s="1266"/>
      <c r="AE14" s="1266"/>
      <c r="AF14" s="1266"/>
      <c r="AG14" s="1266"/>
      <c r="AH14" s="1267"/>
      <c r="AI14" s="1274"/>
      <c r="AJ14" s="1274"/>
      <c r="AK14" s="1274"/>
      <c r="AL14" s="1274"/>
      <c r="AM14" s="1274"/>
      <c r="AN14" s="1274"/>
      <c r="AO14" s="1274"/>
      <c r="AP14" s="1274"/>
      <c r="AQ14" s="1274"/>
      <c r="AR14" s="1274"/>
      <c r="AS14" s="1275"/>
    </row>
    <row r="15" spans="1:45" ht="21" customHeight="1" thickBot="1" x14ac:dyDescent="0.45">
      <c r="C15" s="414"/>
      <c r="D15" s="1257" t="s">
        <v>37</v>
      </c>
      <c r="E15" s="1258"/>
      <c r="F15" s="1259"/>
      <c r="G15" s="1237" t="s">
        <v>42</v>
      </c>
      <c r="H15" s="1238"/>
      <c r="I15" s="1238"/>
      <c r="J15" s="1238"/>
      <c r="K15" s="1238"/>
      <c r="L15" s="1239"/>
      <c r="M15" s="1246"/>
      <c r="N15" s="1246"/>
      <c r="O15" s="1246"/>
      <c r="P15" s="1246"/>
      <c r="Q15" s="1246"/>
      <c r="R15" s="1246"/>
      <c r="S15" s="1246"/>
      <c r="T15" s="1334" t="str">
        <f>IF(M15="","",IF(ISERROR(DAY(M15)),"エラー",IF(OR(M$12="",M15&lt;=M$12,M15&lt;=M13,M15&lt;=M14),"エラー","")))</f>
        <v/>
      </c>
      <c r="U15" s="1335"/>
      <c r="V15" s="1335"/>
      <c r="W15" s="1335"/>
      <c r="X15" s="1278"/>
      <c r="Y15" s="1278"/>
      <c r="Z15" s="1278"/>
      <c r="AA15" s="1279"/>
      <c r="AB15" s="1262" t="s">
        <v>437</v>
      </c>
      <c r="AC15" s="1263"/>
      <c r="AD15" s="1263"/>
      <c r="AE15" s="1263"/>
      <c r="AF15" s="1263"/>
      <c r="AG15" s="1263"/>
      <c r="AH15" s="1264"/>
      <c r="AI15" s="1280"/>
      <c r="AJ15" s="1281"/>
      <c r="AK15" s="1281"/>
      <c r="AL15" s="1281"/>
      <c r="AM15" s="1281"/>
      <c r="AN15" s="1281"/>
      <c r="AO15" s="1281"/>
      <c r="AP15" s="1281"/>
      <c r="AQ15" s="1281"/>
      <c r="AR15" s="1281"/>
      <c r="AS15" s="1282"/>
    </row>
    <row r="16" spans="1:45" ht="21" customHeight="1" x14ac:dyDescent="0.4">
      <c r="C16" s="147"/>
      <c r="D16" s="148"/>
      <c r="E16" s="149"/>
      <c r="F16" s="149"/>
      <c r="G16" s="148"/>
      <c r="H16" s="149"/>
      <c r="I16" s="149"/>
      <c r="J16" s="149"/>
      <c r="K16" s="149"/>
      <c r="L16" s="149"/>
      <c r="M16" s="150"/>
      <c r="N16" s="150"/>
      <c r="O16" s="150"/>
      <c r="P16" s="150"/>
      <c r="Q16" s="150"/>
      <c r="R16" s="150"/>
      <c r="S16" s="150"/>
      <c r="T16" s="151"/>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row>
    <row r="17" spans="1:47" ht="21" customHeight="1" thickBot="1" x14ac:dyDescent="0.45">
      <c r="C17" s="405" t="s">
        <v>622</v>
      </c>
      <c r="D17" s="371"/>
      <c r="E17" s="372"/>
      <c r="F17" s="372"/>
      <c r="G17" s="371"/>
      <c r="H17" s="372"/>
      <c r="I17" s="372"/>
      <c r="J17" s="372"/>
      <c r="K17" s="372"/>
      <c r="L17" s="372"/>
      <c r="M17" s="373"/>
      <c r="N17" s="373"/>
      <c r="O17" s="373"/>
      <c r="P17" s="373"/>
      <c r="Q17" s="373"/>
    </row>
    <row r="18" spans="1:47" ht="21" customHeight="1" x14ac:dyDescent="0.4">
      <c r="C18" s="989"/>
      <c r="D18" s="990"/>
      <c r="E18" s="406">
        <v>1</v>
      </c>
      <c r="F18" s="407" t="s">
        <v>617</v>
      </c>
      <c r="G18" s="408"/>
      <c r="H18" s="408"/>
      <c r="I18" s="408"/>
      <c r="J18" s="408"/>
      <c r="K18" s="408"/>
      <c r="L18" s="408"/>
      <c r="M18" s="374"/>
      <c r="N18" s="374"/>
      <c r="O18" s="374"/>
      <c r="P18" s="375"/>
      <c r="Q18" s="376"/>
    </row>
    <row r="19" spans="1:47" ht="21" customHeight="1" x14ac:dyDescent="0.4">
      <c r="C19" s="991"/>
      <c r="D19" s="992"/>
      <c r="E19" s="409">
        <v>2</v>
      </c>
      <c r="F19" s="403" t="s">
        <v>618</v>
      </c>
      <c r="G19" s="404"/>
      <c r="H19" s="404"/>
      <c r="I19" s="404"/>
      <c r="J19" s="404"/>
      <c r="K19" s="404"/>
      <c r="L19" s="404"/>
      <c r="M19" s="370"/>
      <c r="N19" s="370"/>
      <c r="O19" s="370"/>
      <c r="P19" s="239"/>
      <c r="Q19" s="377"/>
    </row>
    <row r="20" spans="1:47" ht="21" customHeight="1" thickBot="1" x14ac:dyDescent="0.45">
      <c r="C20" s="993"/>
      <c r="D20" s="994"/>
      <c r="E20" s="410">
        <v>3</v>
      </c>
      <c r="F20" s="411" t="s">
        <v>619</v>
      </c>
      <c r="G20" s="412"/>
      <c r="H20" s="412"/>
      <c r="I20" s="412"/>
      <c r="J20" s="412"/>
      <c r="K20" s="412"/>
      <c r="L20" s="412"/>
      <c r="M20" s="378"/>
      <c r="N20" s="378"/>
      <c r="O20" s="378"/>
      <c r="P20" s="379"/>
      <c r="Q20" s="380"/>
    </row>
    <row r="21" spans="1:47" ht="21" customHeight="1" x14ac:dyDescent="0.4">
      <c r="C21" s="156"/>
      <c r="D21" s="156"/>
      <c r="E21" s="156"/>
      <c r="F21" s="154"/>
      <c r="G21" s="154"/>
      <c r="H21" s="154"/>
      <c r="I21" s="154"/>
      <c r="J21" s="154"/>
      <c r="K21" s="154"/>
      <c r="L21" s="154"/>
      <c r="M21" s="154"/>
      <c r="N21" s="154"/>
      <c r="O21" s="157"/>
      <c r="P21" s="157"/>
      <c r="Q21" s="157"/>
      <c r="R21" s="157"/>
      <c r="S21" s="157"/>
      <c r="T21" s="157"/>
      <c r="U21" s="157"/>
      <c r="V21" s="158"/>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row>
    <row r="22" spans="1:47" ht="21" customHeight="1" x14ac:dyDescent="0.4">
      <c r="A22" s="1176" t="s">
        <v>426</v>
      </c>
      <c r="B22" s="1176"/>
      <c r="C22" s="1176"/>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row>
    <row r="23" spans="1:47" ht="21" customHeight="1" x14ac:dyDescent="0.4">
      <c r="C23" s="156"/>
      <c r="D23" s="156"/>
      <c r="E23" s="156"/>
      <c r="F23" s="154"/>
      <c r="G23" s="154"/>
      <c r="H23" s="154"/>
      <c r="I23" s="154"/>
      <c r="J23" s="154"/>
      <c r="K23" s="154"/>
      <c r="L23" s="154"/>
      <c r="M23" s="154"/>
      <c r="N23" s="154"/>
      <c r="O23" s="157"/>
      <c r="P23" s="157"/>
      <c r="Q23" s="157"/>
      <c r="R23" s="157"/>
      <c r="S23" s="157"/>
      <c r="T23" s="157"/>
      <c r="U23" s="157"/>
      <c r="V23" s="158"/>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row>
    <row r="24" spans="1:47" ht="21" customHeight="1" thickBot="1" x14ac:dyDescent="0.2">
      <c r="B24" s="159" t="s">
        <v>59</v>
      </c>
      <c r="C24" s="154"/>
      <c r="D24" s="154"/>
      <c r="E24" s="154"/>
      <c r="F24" s="154"/>
      <c r="G24" s="154"/>
      <c r="H24" s="156"/>
      <c r="I24" s="156"/>
      <c r="J24" s="156"/>
      <c r="K24" s="156"/>
      <c r="L24" s="156"/>
      <c r="M24" s="156"/>
      <c r="N24" s="156"/>
      <c r="O24" s="160"/>
      <c r="P24" s="160"/>
      <c r="Q24" s="160"/>
      <c r="R24" s="160"/>
      <c r="S24" s="160"/>
      <c r="T24" s="160"/>
      <c r="U24" s="160"/>
      <c r="V24" s="161"/>
      <c r="W24" s="160"/>
      <c r="X24" s="160"/>
      <c r="Y24" s="160"/>
      <c r="Z24" s="160"/>
      <c r="AA24" s="160"/>
      <c r="AB24" s="160"/>
      <c r="AC24" s="160"/>
      <c r="AD24" s="161"/>
      <c r="AE24" s="129"/>
      <c r="AF24" s="129"/>
      <c r="AG24" s="129"/>
      <c r="AH24" s="129"/>
      <c r="AI24" s="160"/>
      <c r="AJ24" s="160"/>
      <c r="AK24" s="160"/>
      <c r="AL24" s="160"/>
      <c r="AM24" s="160"/>
      <c r="AN24" s="160"/>
      <c r="AO24" s="160"/>
      <c r="AP24" s="161"/>
    </row>
    <row r="25" spans="1:47" ht="21" customHeight="1" x14ac:dyDescent="0.4">
      <c r="B25" s="159"/>
      <c r="C25" s="940" t="s">
        <v>31</v>
      </c>
      <c r="D25" s="1288"/>
      <c r="E25" s="1288"/>
      <c r="F25" s="1288"/>
      <c r="G25" s="1288"/>
      <c r="H25" s="1288"/>
      <c r="I25" s="1288"/>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8"/>
      <c r="AL25" s="1288"/>
      <c r="AM25" s="1288"/>
      <c r="AN25" s="1288"/>
      <c r="AO25" s="1288"/>
      <c r="AP25" s="1288"/>
      <c r="AQ25" s="1288"/>
      <c r="AR25" s="1288"/>
      <c r="AS25" s="1289"/>
      <c r="AT25" s="155"/>
      <c r="AU25" s="155"/>
    </row>
    <row r="26" spans="1:47" ht="21" customHeight="1" x14ac:dyDescent="0.4">
      <c r="C26" s="162"/>
      <c r="D26" s="982" t="s">
        <v>7</v>
      </c>
      <c r="E26" s="1271"/>
      <c r="F26" s="1272"/>
      <c r="G26" s="881" t="s">
        <v>1</v>
      </c>
      <c r="H26" s="1359"/>
      <c r="I26" s="1359"/>
      <c r="J26" s="1359"/>
      <c r="K26" s="1359"/>
      <c r="L26" s="1360"/>
      <c r="M26" s="1240"/>
      <c r="N26" s="1241"/>
      <c r="O26" s="1241"/>
      <c r="P26" s="1241"/>
      <c r="Q26" s="1241"/>
      <c r="R26" s="1241"/>
      <c r="S26" s="1242"/>
      <c r="T26" s="1102" t="str" cm="1">
        <f t="array" ref="T26">IF(M26&lt;&gt;"",IF(LEN(M26)=13,IF(9-MOD(SUMPRODUCT(MID(TEXT(MID(M26,2,12),"0000000000000″"),{2,3,4,5,6,7,8,9,10,11,12,13},1)*{2,1,2,1,2,1,2,1,2,1,2,1}),9)=_xlfn.NUMBERVALUE(MID(M26,1,1)),"","エラー"),"エラー"),"")</f>
        <v/>
      </c>
      <c r="U26" s="1103"/>
      <c r="V26" s="1103"/>
      <c r="W26" s="1103"/>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5"/>
    </row>
    <row r="27" spans="1:47" ht="21" customHeight="1" x14ac:dyDescent="0.4">
      <c r="C27" s="162"/>
      <c r="D27" s="982"/>
      <c r="E27" s="1271"/>
      <c r="F27" s="1272"/>
      <c r="G27" s="897" t="s">
        <v>2</v>
      </c>
      <c r="H27" s="1016"/>
      <c r="I27" s="1016"/>
      <c r="J27" s="1016"/>
      <c r="K27" s="1016"/>
      <c r="L27" s="1017"/>
      <c r="M27" s="995"/>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1322"/>
    </row>
    <row r="28" spans="1:47" ht="21" customHeight="1" x14ac:dyDescent="0.4">
      <c r="C28" s="162"/>
      <c r="D28" s="982"/>
      <c r="E28" s="1271"/>
      <c r="F28" s="1272"/>
      <c r="G28" s="897" t="s">
        <v>3</v>
      </c>
      <c r="H28" s="1016"/>
      <c r="I28" s="1016"/>
      <c r="J28" s="1016"/>
      <c r="K28" s="1016"/>
      <c r="L28" s="1017"/>
      <c r="M28" s="995"/>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1322"/>
    </row>
    <row r="29" spans="1:47" ht="21" customHeight="1" x14ac:dyDescent="0.4">
      <c r="C29" s="162"/>
      <c r="D29" s="982"/>
      <c r="E29" s="1271"/>
      <c r="F29" s="1272"/>
      <c r="G29" s="897" t="s">
        <v>4</v>
      </c>
      <c r="H29" s="1016"/>
      <c r="I29" s="1016"/>
      <c r="J29" s="1016"/>
      <c r="K29" s="1016"/>
      <c r="L29" s="1017"/>
      <c r="M29" s="1199"/>
      <c r="N29" s="1199"/>
      <c r="O29" s="1199"/>
      <c r="P29" s="1199"/>
      <c r="Q29" s="1199"/>
      <c r="R29" s="1199"/>
      <c r="S29" s="1199"/>
      <c r="T29" s="1199"/>
      <c r="U29" s="1199"/>
      <c r="V29" s="1199"/>
      <c r="W29" s="1199"/>
      <c r="X29" s="1199"/>
      <c r="Y29" s="1199"/>
      <c r="Z29" s="1199"/>
      <c r="AA29" s="1199"/>
      <c r="AB29" s="1070"/>
      <c r="AC29" s="1070"/>
      <c r="AD29" s="1070"/>
      <c r="AE29" s="1070"/>
      <c r="AF29" s="1070"/>
      <c r="AG29" s="1070"/>
      <c r="AH29" s="1070"/>
      <c r="AI29" s="1070"/>
      <c r="AJ29" s="1070"/>
      <c r="AK29" s="1070"/>
      <c r="AL29" s="1070"/>
      <c r="AM29" s="1070"/>
      <c r="AN29" s="1070"/>
      <c r="AO29" s="1070"/>
      <c r="AP29" s="1070"/>
      <c r="AQ29" s="1070"/>
      <c r="AR29" s="1070"/>
      <c r="AS29" s="1218"/>
    </row>
    <row r="30" spans="1:47" ht="21" customHeight="1" x14ac:dyDescent="0.4">
      <c r="C30" s="162"/>
      <c r="D30" s="982"/>
      <c r="E30" s="1271"/>
      <c r="F30" s="1272"/>
      <c r="G30" s="897" t="s">
        <v>5</v>
      </c>
      <c r="H30" s="1016"/>
      <c r="I30" s="1016"/>
      <c r="J30" s="1016"/>
      <c r="K30" s="1016"/>
      <c r="L30" s="1017"/>
      <c r="M30" s="1199"/>
      <c r="N30" s="1199"/>
      <c r="O30" s="1199"/>
      <c r="P30" s="1199"/>
      <c r="Q30" s="1199"/>
      <c r="R30" s="1199"/>
      <c r="S30" s="1199"/>
      <c r="T30" s="1199"/>
      <c r="U30" s="1199"/>
      <c r="V30" s="1199"/>
      <c r="W30" s="1199"/>
      <c r="X30" s="1199"/>
      <c r="Y30" s="1199"/>
      <c r="Z30" s="1199"/>
      <c r="AA30" s="1199"/>
      <c r="AB30" s="1070"/>
      <c r="AC30" s="1070"/>
      <c r="AD30" s="1070"/>
      <c r="AE30" s="1070"/>
      <c r="AF30" s="1070"/>
      <c r="AG30" s="1070"/>
      <c r="AH30" s="1070"/>
      <c r="AI30" s="1070"/>
      <c r="AJ30" s="1070"/>
      <c r="AK30" s="1070"/>
      <c r="AL30" s="1070"/>
      <c r="AM30" s="1070"/>
      <c r="AN30" s="1070"/>
      <c r="AO30" s="1070"/>
      <c r="AP30" s="1070"/>
      <c r="AQ30" s="1070"/>
      <c r="AR30" s="1070"/>
      <c r="AS30" s="1218"/>
    </row>
    <row r="31" spans="1:47" ht="21" customHeight="1" x14ac:dyDescent="0.4">
      <c r="C31" s="162"/>
      <c r="D31" s="982"/>
      <c r="E31" s="1271"/>
      <c r="F31" s="1272"/>
      <c r="G31" s="897" t="s">
        <v>15</v>
      </c>
      <c r="H31" s="1016"/>
      <c r="I31" s="1016"/>
      <c r="J31" s="1016"/>
      <c r="K31" s="1016"/>
      <c r="L31" s="1017"/>
      <c r="M31" s="995"/>
      <c r="N31" s="996"/>
      <c r="O31" s="996"/>
      <c r="P31" s="996"/>
      <c r="Q31" s="996"/>
      <c r="R31" s="996"/>
      <c r="S31" s="1026"/>
      <c r="T31" s="1330" t="s">
        <v>47</v>
      </c>
      <c r="U31" s="1331"/>
      <c r="V31" s="1331"/>
      <c r="W31" s="1331"/>
      <c r="X31" s="1331"/>
      <c r="Y31" s="1331"/>
      <c r="Z31" s="1331"/>
      <c r="AA31" s="1331"/>
      <c r="AB31" s="1331"/>
      <c r="AC31" s="1331"/>
      <c r="AD31" s="1331"/>
      <c r="AE31" s="1331"/>
      <c r="AF31" s="1331"/>
      <c r="AG31" s="1331"/>
      <c r="AH31" s="1331"/>
      <c r="AI31" s="1331"/>
      <c r="AJ31" s="1331"/>
      <c r="AK31" s="1331"/>
      <c r="AL31" s="1331"/>
      <c r="AM31" s="1331"/>
      <c r="AN31" s="1331"/>
      <c r="AO31" s="1331"/>
      <c r="AP31" s="1331"/>
      <c r="AQ31" s="1331"/>
      <c r="AR31" s="1331"/>
      <c r="AS31" s="1332"/>
    </row>
    <row r="32" spans="1:47" ht="21" customHeight="1" x14ac:dyDescent="0.4">
      <c r="C32" s="162"/>
      <c r="D32" s="982"/>
      <c r="E32" s="1271"/>
      <c r="F32" s="1272"/>
      <c r="G32" s="897" t="s">
        <v>6</v>
      </c>
      <c r="H32" s="1016"/>
      <c r="I32" s="1016"/>
      <c r="J32" s="1016"/>
      <c r="K32" s="1016"/>
      <c r="L32" s="1017"/>
      <c r="M32" s="995"/>
      <c r="N32" s="996"/>
      <c r="O32" s="996"/>
      <c r="P32" s="996"/>
      <c r="Q32" s="996"/>
      <c r="R32" s="996"/>
      <c r="S32" s="1026"/>
      <c r="T32" s="897"/>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998"/>
    </row>
    <row r="33" spans="2:47" ht="21" customHeight="1" x14ac:dyDescent="0.4">
      <c r="C33" s="162"/>
      <c r="D33" s="982"/>
      <c r="E33" s="1271"/>
      <c r="F33" s="1272"/>
      <c r="G33" s="897" t="s">
        <v>983</v>
      </c>
      <c r="H33" s="1016"/>
      <c r="I33" s="1016"/>
      <c r="J33" s="1016"/>
      <c r="K33" s="1016"/>
      <c r="L33" s="1017"/>
      <c r="M33" s="995"/>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1322"/>
    </row>
    <row r="34" spans="2:47" ht="21" customHeight="1" x14ac:dyDescent="0.4">
      <c r="C34" s="162"/>
      <c r="D34" s="979" t="s">
        <v>17</v>
      </c>
      <c r="E34" s="1269"/>
      <c r="F34" s="1270"/>
      <c r="G34" s="897" t="s">
        <v>8</v>
      </c>
      <c r="H34" s="1016"/>
      <c r="I34" s="1016"/>
      <c r="J34" s="1016"/>
      <c r="K34" s="1016"/>
      <c r="L34" s="1017"/>
      <c r="M34" s="1199"/>
      <c r="N34" s="1199"/>
      <c r="O34" s="1199"/>
      <c r="P34" s="1199"/>
      <c r="Q34" s="1199"/>
      <c r="R34" s="1199"/>
      <c r="S34" s="1199"/>
      <c r="T34" s="1199"/>
      <c r="U34" s="1199"/>
      <c r="V34" s="1199"/>
      <c r="W34" s="1199"/>
      <c r="X34" s="1199"/>
      <c r="Y34" s="1199"/>
      <c r="Z34" s="1199"/>
      <c r="AA34" s="1199"/>
      <c r="AB34" s="1070"/>
      <c r="AC34" s="1070"/>
      <c r="AD34" s="1070"/>
      <c r="AE34" s="1070"/>
      <c r="AF34" s="1070"/>
      <c r="AG34" s="1070"/>
      <c r="AH34" s="1070"/>
      <c r="AI34" s="1070"/>
      <c r="AJ34" s="1070"/>
      <c r="AK34" s="1070"/>
      <c r="AL34" s="1070"/>
      <c r="AM34" s="1070"/>
      <c r="AN34" s="1070"/>
      <c r="AO34" s="1070"/>
      <c r="AP34" s="1070"/>
      <c r="AQ34" s="1070"/>
      <c r="AR34" s="1070"/>
      <c r="AS34" s="1218"/>
    </row>
    <row r="35" spans="2:47" ht="21" customHeight="1" x14ac:dyDescent="0.4">
      <c r="C35" s="162"/>
      <c r="D35" s="982"/>
      <c r="E35" s="1271"/>
      <c r="F35" s="1272"/>
      <c r="G35" s="897" t="s">
        <v>9</v>
      </c>
      <c r="H35" s="1016"/>
      <c r="I35" s="1016"/>
      <c r="J35" s="1016"/>
      <c r="K35" s="1016"/>
      <c r="L35" s="1017"/>
      <c r="M35" s="1199"/>
      <c r="N35" s="1199"/>
      <c r="O35" s="1199"/>
      <c r="P35" s="1199"/>
      <c r="Q35" s="1199"/>
      <c r="R35" s="1199"/>
      <c r="S35" s="1199"/>
      <c r="T35" s="1199"/>
      <c r="U35" s="1199"/>
      <c r="V35" s="1199"/>
      <c r="W35" s="1199"/>
      <c r="X35" s="1199"/>
      <c r="Y35" s="1199"/>
      <c r="Z35" s="1199"/>
      <c r="AA35" s="1199"/>
      <c r="AB35" s="1070"/>
      <c r="AC35" s="1283"/>
      <c r="AD35" s="1283"/>
      <c r="AE35" s="1283"/>
      <c r="AF35" s="1283"/>
      <c r="AG35" s="1283"/>
      <c r="AH35" s="1283"/>
      <c r="AI35" s="1283"/>
      <c r="AJ35" s="1283"/>
      <c r="AK35" s="1283"/>
      <c r="AL35" s="1283"/>
      <c r="AM35" s="1283"/>
      <c r="AN35" s="1283"/>
      <c r="AO35" s="1283"/>
      <c r="AP35" s="1283"/>
      <c r="AQ35" s="1283"/>
      <c r="AR35" s="1283"/>
      <c r="AS35" s="1284"/>
    </row>
    <row r="36" spans="2:47" ht="21" customHeight="1" x14ac:dyDescent="0.4">
      <c r="C36" s="162"/>
      <c r="D36" s="982"/>
      <c r="E36" s="1271"/>
      <c r="F36" s="1272"/>
      <c r="G36" s="897" t="s">
        <v>10</v>
      </c>
      <c r="H36" s="1016"/>
      <c r="I36" s="1016"/>
      <c r="J36" s="1016"/>
      <c r="K36" s="1016"/>
      <c r="L36" s="1017"/>
      <c r="M36" s="1199"/>
      <c r="N36" s="1199"/>
      <c r="O36" s="1199"/>
      <c r="P36" s="1199"/>
      <c r="Q36" s="1199"/>
      <c r="R36" s="1199"/>
      <c r="S36" s="1199"/>
      <c r="T36" s="1199"/>
      <c r="U36" s="1199"/>
      <c r="V36" s="1199"/>
      <c r="W36" s="1199"/>
      <c r="X36" s="1199"/>
      <c r="Y36" s="1199"/>
      <c r="Z36" s="1199"/>
      <c r="AA36" s="1199"/>
      <c r="AB36" s="1070"/>
      <c r="AC36" s="1283"/>
      <c r="AD36" s="1283"/>
      <c r="AE36" s="1283"/>
      <c r="AF36" s="1283"/>
      <c r="AG36" s="1283"/>
      <c r="AH36" s="1283"/>
      <c r="AI36" s="1283"/>
      <c r="AJ36" s="1283"/>
      <c r="AK36" s="1283"/>
      <c r="AL36" s="1283"/>
      <c r="AM36" s="1283"/>
      <c r="AN36" s="1283"/>
      <c r="AO36" s="1283"/>
      <c r="AP36" s="1283"/>
      <c r="AQ36" s="1283"/>
      <c r="AR36" s="1283"/>
      <c r="AS36" s="1284"/>
    </row>
    <row r="37" spans="2:47" ht="21" customHeight="1" x14ac:dyDescent="0.4">
      <c r="C37" s="162"/>
      <c r="D37" s="982"/>
      <c r="E37" s="1271"/>
      <c r="F37" s="1272"/>
      <c r="G37" s="897" t="s">
        <v>14</v>
      </c>
      <c r="H37" s="1016"/>
      <c r="I37" s="1016"/>
      <c r="J37" s="1016"/>
      <c r="K37" s="1016"/>
      <c r="L37" s="1017"/>
      <c r="M37" s="995"/>
      <c r="N37" s="996"/>
      <c r="O37" s="996"/>
      <c r="P37" s="996"/>
      <c r="Q37" s="996"/>
      <c r="R37" s="996"/>
      <c r="S37" s="996"/>
      <c r="T37" s="996"/>
      <c r="U37" s="996"/>
      <c r="V37" s="996"/>
      <c r="W37" s="996"/>
      <c r="X37" s="996"/>
      <c r="Y37" s="996"/>
      <c r="Z37" s="996"/>
      <c r="AA37" s="1026"/>
      <c r="AB37" s="897"/>
      <c r="AC37" s="898"/>
      <c r="AD37" s="898"/>
      <c r="AE37" s="898"/>
      <c r="AF37" s="898"/>
      <c r="AG37" s="898"/>
      <c r="AH37" s="898"/>
      <c r="AI37" s="898"/>
      <c r="AJ37" s="898"/>
      <c r="AK37" s="898"/>
      <c r="AL37" s="898"/>
      <c r="AM37" s="898"/>
      <c r="AN37" s="898"/>
      <c r="AO37" s="898"/>
      <c r="AP37" s="898"/>
      <c r="AQ37" s="898"/>
      <c r="AR37" s="898"/>
      <c r="AS37" s="998"/>
    </row>
    <row r="38" spans="2:47" ht="21" customHeight="1" x14ac:dyDescent="0.4">
      <c r="C38" s="162"/>
      <c r="D38" s="982"/>
      <c r="E38" s="1271"/>
      <c r="F38" s="1272"/>
      <c r="G38" s="897" t="s">
        <v>12</v>
      </c>
      <c r="H38" s="1016"/>
      <c r="I38" s="1016"/>
      <c r="J38" s="1016"/>
      <c r="K38" s="1016"/>
      <c r="L38" s="1017"/>
      <c r="M38" s="1199"/>
      <c r="N38" s="1199"/>
      <c r="O38" s="1199"/>
      <c r="P38" s="1199"/>
      <c r="Q38" s="1199"/>
      <c r="R38" s="1199"/>
      <c r="S38" s="1199"/>
      <c r="T38" s="1199"/>
      <c r="U38" s="1199"/>
      <c r="V38" s="1199"/>
      <c r="W38" s="1199"/>
      <c r="X38" s="1199"/>
      <c r="Y38" s="1199"/>
      <c r="Z38" s="1199"/>
      <c r="AA38" s="1199"/>
      <c r="AB38" s="1070"/>
      <c r="AC38" s="1283"/>
      <c r="AD38" s="1283"/>
      <c r="AE38" s="1283"/>
      <c r="AF38" s="1283"/>
      <c r="AG38" s="1283"/>
      <c r="AH38" s="1283"/>
      <c r="AI38" s="1283"/>
      <c r="AJ38" s="1283"/>
      <c r="AK38" s="1283"/>
      <c r="AL38" s="1283"/>
      <c r="AM38" s="1283"/>
      <c r="AN38" s="1283"/>
      <c r="AO38" s="1283"/>
      <c r="AP38" s="1283"/>
      <c r="AQ38" s="1283"/>
      <c r="AR38" s="1283"/>
      <c r="AS38" s="1284"/>
    </row>
    <row r="39" spans="2:47" ht="21" customHeight="1" x14ac:dyDescent="0.4">
      <c r="C39" s="162"/>
      <c r="D39" s="982"/>
      <c r="E39" s="1271"/>
      <c r="F39" s="1272"/>
      <c r="G39" s="897" t="s">
        <v>49</v>
      </c>
      <c r="H39" s="898"/>
      <c r="I39" s="898"/>
      <c r="J39" s="898"/>
      <c r="K39" s="898"/>
      <c r="L39" s="899"/>
      <c r="M39" s="995"/>
      <c r="N39" s="996"/>
      <c r="O39" s="996"/>
      <c r="P39" s="996"/>
      <c r="Q39" s="996"/>
      <c r="R39" s="996"/>
      <c r="S39" s="1026"/>
      <c r="T39" s="1010" t="s">
        <v>46</v>
      </c>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2"/>
    </row>
    <row r="40" spans="2:47" ht="21" customHeight="1" x14ac:dyDescent="0.4">
      <c r="C40" s="163"/>
      <c r="D40" s="982"/>
      <c r="E40" s="1271"/>
      <c r="F40" s="1272"/>
      <c r="G40" s="1111" t="s">
        <v>50</v>
      </c>
      <c r="H40" s="1393"/>
      <c r="I40" s="1393"/>
      <c r="J40" s="1393"/>
      <c r="K40" s="1393"/>
      <c r="L40" s="1394"/>
      <c r="M40" s="1251"/>
      <c r="N40" s="1252"/>
      <c r="O40" s="1252"/>
      <c r="P40" s="1252"/>
      <c r="Q40" s="1252"/>
      <c r="R40" s="1252"/>
      <c r="S40" s="1253"/>
      <c r="T40" s="1010" t="s">
        <v>46</v>
      </c>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2"/>
    </row>
    <row r="41" spans="2:47" ht="21" customHeight="1" thickBot="1" x14ac:dyDescent="0.45">
      <c r="C41" s="164"/>
      <c r="D41" s="1152" t="s">
        <v>603</v>
      </c>
      <c r="E41" s="1000"/>
      <c r="F41" s="1000"/>
      <c r="G41" s="1000"/>
      <c r="H41" s="1000"/>
      <c r="I41" s="1000"/>
      <c r="J41" s="1000"/>
      <c r="K41" s="1000"/>
      <c r="L41" s="1020"/>
      <c r="M41" s="1326"/>
      <c r="N41" s="1327"/>
      <c r="O41" s="1327"/>
      <c r="P41" s="1327"/>
      <c r="Q41" s="1327"/>
      <c r="R41" s="1327"/>
      <c r="S41" s="1328"/>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5"/>
    </row>
    <row r="42" spans="2:47" ht="21" customHeight="1" x14ac:dyDescent="0.4">
      <c r="C42" s="1421" t="s">
        <v>52</v>
      </c>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c r="AD42" s="1422"/>
      <c r="AE42" s="1422"/>
      <c r="AF42" s="1422"/>
      <c r="AG42" s="1422"/>
      <c r="AH42" s="1422"/>
      <c r="AI42" s="1422"/>
      <c r="AJ42" s="1422"/>
      <c r="AK42" s="1422"/>
      <c r="AL42" s="1422"/>
      <c r="AM42" s="1422"/>
      <c r="AN42" s="1422"/>
      <c r="AO42" s="1422"/>
      <c r="AP42" s="1422"/>
      <c r="AQ42" s="1422"/>
      <c r="AR42" s="1422"/>
      <c r="AS42" s="1423"/>
    </row>
    <row r="43" spans="2:47" ht="21" customHeight="1" x14ac:dyDescent="0.4">
      <c r="C43" s="1424"/>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c r="AI43" s="1425"/>
      <c r="AJ43" s="1425"/>
      <c r="AK43" s="1425"/>
      <c r="AL43" s="1425"/>
      <c r="AM43" s="1425"/>
      <c r="AN43" s="1425"/>
      <c r="AO43" s="1425"/>
      <c r="AP43" s="1425"/>
      <c r="AQ43" s="1425"/>
      <c r="AR43" s="1425"/>
      <c r="AS43" s="1426"/>
    </row>
    <row r="44" spans="2:47" ht="21" customHeight="1" x14ac:dyDescent="0.4">
      <c r="C44" s="165"/>
      <c r="D44" s="165"/>
      <c r="E44" s="165"/>
      <c r="F44" s="165"/>
      <c r="G44" s="166"/>
      <c r="H44" s="166"/>
      <c r="I44" s="154"/>
      <c r="J44" s="155"/>
      <c r="K44" s="155"/>
      <c r="L44" s="155"/>
      <c r="M44" s="155"/>
      <c r="N44" s="155"/>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row>
    <row r="45" spans="2:47" ht="21" customHeight="1" thickBot="1" x14ac:dyDescent="0.45">
      <c r="B45" s="159" t="s">
        <v>60</v>
      </c>
      <c r="C45" s="165"/>
      <c r="D45" s="165"/>
      <c r="E45" s="165"/>
      <c r="F45" s="165"/>
      <c r="G45" s="166"/>
      <c r="H45" s="166"/>
      <c r="I45" s="154"/>
      <c r="J45" s="155"/>
      <c r="K45" s="155"/>
      <c r="L45" s="155"/>
      <c r="M45" s="155"/>
      <c r="N45" s="155"/>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row>
    <row r="46" spans="2:47" ht="21" customHeight="1" x14ac:dyDescent="0.4">
      <c r="B46" s="159"/>
      <c r="C46" s="1427" t="s">
        <v>32</v>
      </c>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28"/>
      <c r="AP46" s="1428"/>
      <c r="AQ46" s="1428"/>
      <c r="AR46" s="1428"/>
      <c r="AS46" s="1429"/>
      <c r="AT46" s="154"/>
      <c r="AU46" s="154"/>
    </row>
    <row r="47" spans="2:47" ht="21" customHeight="1" x14ac:dyDescent="0.4">
      <c r="C47" s="163"/>
      <c r="D47" s="881" t="s">
        <v>18</v>
      </c>
      <c r="E47" s="825"/>
      <c r="F47" s="825"/>
      <c r="G47" s="825"/>
      <c r="H47" s="825"/>
      <c r="I47" s="825"/>
      <c r="J47" s="825"/>
      <c r="K47" s="825"/>
      <c r="L47" s="826"/>
      <c r="M47" s="1336"/>
      <c r="N47" s="1336"/>
      <c r="O47" s="1336"/>
      <c r="P47" s="1336"/>
      <c r="Q47" s="1336"/>
      <c r="R47" s="1336"/>
      <c r="S47" s="1336"/>
      <c r="T47" s="897"/>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998"/>
    </row>
    <row r="48" spans="2:47" ht="21" customHeight="1" x14ac:dyDescent="0.4">
      <c r="C48" s="162"/>
      <c r="D48" s="979" t="s">
        <v>7</v>
      </c>
      <c r="E48" s="1269"/>
      <c r="F48" s="1270"/>
      <c r="G48" s="897" t="s">
        <v>1</v>
      </c>
      <c r="H48" s="1016"/>
      <c r="I48" s="1016"/>
      <c r="J48" s="1016"/>
      <c r="K48" s="1016"/>
      <c r="L48" s="1017"/>
      <c r="M48" s="1199"/>
      <c r="N48" s="1199"/>
      <c r="O48" s="1199"/>
      <c r="P48" s="1199"/>
      <c r="Q48" s="1199"/>
      <c r="R48" s="1199"/>
      <c r="S48" s="1199"/>
      <c r="T48" s="1102" t="str" cm="1">
        <f t="array" ref="T48">IF(M48&lt;&gt;"",IF(LEN(M48)=13,IF(9-MOD(SUMPRODUCT(MID(TEXT(MID(M48,2,12),"0000000000000″"),{2,3,4,5,6,7,8,9,10,11,12,13},1)*{2,1,2,1,2,1,2,1,2,1,2,1}),9)=_xlfn.NUMBERVALUE(MID(M48,1,1)),"","エラー"),"エラー"),"")</f>
        <v/>
      </c>
      <c r="U48" s="1103"/>
      <c r="V48" s="1103"/>
      <c r="W48" s="1103"/>
      <c r="X48" s="1104"/>
      <c r="Y48" s="1104"/>
      <c r="Z48" s="1104"/>
      <c r="AA48" s="1104"/>
      <c r="AB48" s="1104"/>
      <c r="AC48" s="1104"/>
      <c r="AD48" s="1104"/>
      <c r="AE48" s="1104"/>
      <c r="AF48" s="1104"/>
      <c r="AG48" s="1104"/>
      <c r="AH48" s="1104"/>
      <c r="AI48" s="1104"/>
      <c r="AJ48" s="1104"/>
      <c r="AK48" s="1104"/>
      <c r="AL48" s="1104"/>
      <c r="AM48" s="1104"/>
      <c r="AN48" s="1104"/>
      <c r="AO48" s="1104"/>
      <c r="AP48" s="1104"/>
      <c r="AQ48" s="1104"/>
      <c r="AR48" s="1104"/>
      <c r="AS48" s="1105"/>
    </row>
    <row r="49" spans="3:45" ht="21" customHeight="1" x14ac:dyDescent="0.4">
      <c r="C49" s="162"/>
      <c r="D49" s="982"/>
      <c r="E49" s="1271"/>
      <c r="F49" s="1272"/>
      <c r="G49" s="897" t="s">
        <v>2</v>
      </c>
      <c r="H49" s="1016"/>
      <c r="I49" s="1016"/>
      <c r="J49" s="1016"/>
      <c r="K49" s="1016"/>
      <c r="L49" s="1017"/>
      <c r="M49" s="995"/>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1322"/>
    </row>
    <row r="50" spans="3:45" ht="21" customHeight="1" x14ac:dyDescent="0.4">
      <c r="C50" s="162"/>
      <c r="D50" s="982"/>
      <c r="E50" s="1271"/>
      <c r="F50" s="1272"/>
      <c r="G50" s="897" t="s">
        <v>3</v>
      </c>
      <c r="H50" s="1016"/>
      <c r="I50" s="1016"/>
      <c r="J50" s="1016"/>
      <c r="K50" s="1016"/>
      <c r="L50" s="1017"/>
      <c r="M50" s="995"/>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1322"/>
    </row>
    <row r="51" spans="3:45" ht="21" customHeight="1" x14ac:dyDescent="0.4">
      <c r="C51" s="162"/>
      <c r="D51" s="982"/>
      <c r="E51" s="1271"/>
      <c r="F51" s="1272"/>
      <c r="G51" s="897" t="s">
        <v>4</v>
      </c>
      <c r="H51" s="1016"/>
      <c r="I51" s="1016"/>
      <c r="J51" s="1016"/>
      <c r="K51" s="1016"/>
      <c r="L51" s="1017"/>
      <c r="M51" s="1199"/>
      <c r="N51" s="1199"/>
      <c r="O51" s="1199"/>
      <c r="P51" s="1199"/>
      <c r="Q51" s="1199"/>
      <c r="R51" s="1199"/>
      <c r="S51" s="1199"/>
      <c r="T51" s="1199"/>
      <c r="U51" s="1199"/>
      <c r="V51" s="1199"/>
      <c r="W51" s="1199"/>
      <c r="X51" s="1199"/>
      <c r="Y51" s="1199"/>
      <c r="Z51" s="1199"/>
      <c r="AA51" s="1199"/>
      <c r="AB51" s="1070"/>
      <c r="AC51" s="1283"/>
      <c r="AD51" s="1283"/>
      <c r="AE51" s="1283"/>
      <c r="AF51" s="1283"/>
      <c r="AG51" s="1283"/>
      <c r="AH51" s="1283"/>
      <c r="AI51" s="1283"/>
      <c r="AJ51" s="1283"/>
      <c r="AK51" s="1283"/>
      <c r="AL51" s="1283"/>
      <c r="AM51" s="1283"/>
      <c r="AN51" s="1283"/>
      <c r="AO51" s="1283"/>
      <c r="AP51" s="1283"/>
      <c r="AQ51" s="1283"/>
      <c r="AR51" s="1283"/>
      <c r="AS51" s="1284"/>
    </row>
    <row r="52" spans="3:45" ht="21" customHeight="1" x14ac:dyDescent="0.4">
      <c r="C52" s="162"/>
      <c r="D52" s="982"/>
      <c r="E52" s="1271"/>
      <c r="F52" s="1272"/>
      <c r="G52" s="897" t="s">
        <v>5</v>
      </c>
      <c r="H52" s="1016"/>
      <c r="I52" s="1016"/>
      <c r="J52" s="1016"/>
      <c r="K52" s="1016"/>
      <c r="L52" s="1017"/>
      <c r="M52" s="1199"/>
      <c r="N52" s="1199"/>
      <c r="O52" s="1199"/>
      <c r="P52" s="1199"/>
      <c r="Q52" s="1199"/>
      <c r="R52" s="1199"/>
      <c r="S52" s="1199"/>
      <c r="T52" s="1199"/>
      <c r="U52" s="1199"/>
      <c r="V52" s="1199"/>
      <c r="W52" s="1199"/>
      <c r="X52" s="1199"/>
      <c r="Y52" s="1199"/>
      <c r="Z52" s="1199"/>
      <c r="AA52" s="1199"/>
      <c r="AB52" s="1070"/>
      <c r="AC52" s="1283"/>
      <c r="AD52" s="1283"/>
      <c r="AE52" s="1283"/>
      <c r="AF52" s="1283"/>
      <c r="AG52" s="1283"/>
      <c r="AH52" s="1283"/>
      <c r="AI52" s="1283"/>
      <c r="AJ52" s="1283"/>
      <c r="AK52" s="1283"/>
      <c r="AL52" s="1283"/>
      <c r="AM52" s="1283"/>
      <c r="AN52" s="1283"/>
      <c r="AO52" s="1283"/>
      <c r="AP52" s="1283"/>
      <c r="AQ52" s="1283"/>
      <c r="AR52" s="1283"/>
      <c r="AS52" s="1284"/>
    </row>
    <row r="53" spans="3:45" ht="21" customHeight="1" x14ac:dyDescent="0.4">
      <c r="C53" s="162"/>
      <c r="D53" s="982"/>
      <c r="E53" s="1271"/>
      <c r="F53" s="1272"/>
      <c r="G53" s="897" t="s">
        <v>15</v>
      </c>
      <c r="H53" s="1016"/>
      <c r="I53" s="1016"/>
      <c r="J53" s="1016"/>
      <c r="K53" s="1016"/>
      <c r="L53" s="1017"/>
      <c r="M53" s="995"/>
      <c r="N53" s="996"/>
      <c r="O53" s="996"/>
      <c r="P53" s="996"/>
      <c r="Q53" s="996"/>
      <c r="R53" s="996"/>
      <c r="S53" s="1026"/>
      <c r="T53" s="1330" t="s">
        <v>47</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2"/>
    </row>
    <row r="54" spans="3:45" ht="21" customHeight="1" x14ac:dyDescent="0.4">
      <c r="C54" s="162"/>
      <c r="D54" s="982"/>
      <c r="E54" s="1271"/>
      <c r="F54" s="1272"/>
      <c r="G54" s="897" t="s">
        <v>6</v>
      </c>
      <c r="H54" s="1016"/>
      <c r="I54" s="1016"/>
      <c r="J54" s="1016"/>
      <c r="K54" s="1016"/>
      <c r="L54" s="1017"/>
      <c r="M54" s="995"/>
      <c r="N54" s="996"/>
      <c r="O54" s="996"/>
      <c r="P54" s="996"/>
      <c r="Q54" s="996"/>
      <c r="R54" s="996"/>
      <c r="S54" s="1026"/>
      <c r="T54" s="897"/>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998"/>
    </row>
    <row r="55" spans="3:45" ht="21" customHeight="1" x14ac:dyDescent="0.4">
      <c r="C55" s="162"/>
      <c r="D55" s="1390"/>
      <c r="E55" s="1391"/>
      <c r="F55" s="1392"/>
      <c r="G55" s="897" t="s">
        <v>983</v>
      </c>
      <c r="H55" s="1016"/>
      <c r="I55" s="1016"/>
      <c r="J55" s="1016"/>
      <c r="K55" s="1016"/>
      <c r="L55" s="1017"/>
      <c r="M55" s="1285"/>
      <c r="N55" s="1286"/>
      <c r="O55" s="1286"/>
      <c r="P55" s="1286"/>
      <c r="Q55" s="1286"/>
      <c r="R55" s="1286"/>
      <c r="S55" s="1286"/>
      <c r="T55" s="1286"/>
      <c r="U55" s="1286"/>
      <c r="V55" s="1286"/>
      <c r="W55" s="1286"/>
      <c r="X55" s="1286"/>
      <c r="Y55" s="1286"/>
      <c r="Z55" s="1286"/>
      <c r="AA55" s="1286"/>
      <c r="AB55" s="1286"/>
      <c r="AC55" s="1286"/>
      <c r="AD55" s="1286"/>
      <c r="AE55" s="1286"/>
      <c r="AF55" s="1286"/>
      <c r="AG55" s="1286"/>
      <c r="AH55" s="1286"/>
      <c r="AI55" s="1286"/>
      <c r="AJ55" s="1286"/>
      <c r="AK55" s="1286"/>
      <c r="AL55" s="1286"/>
      <c r="AM55" s="1286"/>
      <c r="AN55" s="1286"/>
      <c r="AO55" s="1286"/>
      <c r="AP55" s="1286"/>
      <c r="AQ55" s="1286"/>
      <c r="AR55" s="1286"/>
      <c r="AS55" s="1287"/>
    </row>
    <row r="56" spans="3:45" ht="21" customHeight="1" x14ac:dyDescent="0.4">
      <c r="C56" s="162"/>
      <c r="D56" s="979" t="s">
        <v>17</v>
      </c>
      <c r="E56" s="1269"/>
      <c r="F56" s="1270"/>
      <c r="G56" s="897" t="s">
        <v>8</v>
      </c>
      <c r="H56" s="1016"/>
      <c r="I56" s="1016"/>
      <c r="J56" s="1016"/>
      <c r="K56" s="1016"/>
      <c r="L56" s="1017"/>
      <c r="M56" s="1199"/>
      <c r="N56" s="1199"/>
      <c r="O56" s="1199"/>
      <c r="P56" s="1199"/>
      <c r="Q56" s="1199"/>
      <c r="R56" s="1199"/>
      <c r="S56" s="1199"/>
      <c r="T56" s="1199"/>
      <c r="U56" s="1199"/>
      <c r="V56" s="1199"/>
      <c r="W56" s="1199"/>
      <c r="X56" s="1199"/>
      <c r="Y56" s="1199"/>
      <c r="Z56" s="1199"/>
      <c r="AA56" s="1199"/>
      <c r="AB56" s="1070"/>
      <c r="AC56" s="1283"/>
      <c r="AD56" s="1283"/>
      <c r="AE56" s="1283"/>
      <c r="AF56" s="1283"/>
      <c r="AG56" s="1283"/>
      <c r="AH56" s="1283"/>
      <c r="AI56" s="1283"/>
      <c r="AJ56" s="1283"/>
      <c r="AK56" s="1283"/>
      <c r="AL56" s="1283"/>
      <c r="AM56" s="1283"/>
      <c r="AN56" s="1283"/>
      <c r="AO56" s="1283"/>
      <c r="AP56" s="1283"/>
      <c r="AQ56" s="1283"/>
      <c r="AR56" s="1283"/>
      <c r="AS56" s="1284"/>
    </row>
    <row r="57" spans="3:45" ht="21" customHeight="1" x14ac:dyDescent="0.4">
      <c r="C57" s="162"/>
      <c r="D57" s="982"/>
      <c r="E57" s="1271"/>
      <c r="F57" s="1272"/>
      <c r="G57" s="897" t="s">
        <v>9</v>
      </c>
      <c r="H57" s="1016"/>
      <c r="I57" s="1016"/>
      <c r="J57" s="1016"/>
      <c r="K57" s="1016"/>
      <c r="L57" s="1017"/>
      <c r="M57" s="1199"/>
      <c r="N57" s="1199"/>
      <c r="O57" s="1199"/>
      <c r="P57" s="1199"/>
      <c r="Q57" s="1199"/>
      <c r="R57" s="1199"/>
      <c r="S57" s="1199"/>
      <c r="T57" s="1199"/>
      <c r="U57" s="1199"/>
      <c r="V57" s="1199"/>
      <c r="W57" s="1199"/>
      <c r="X57" s="1199"/>
      <c r="Y57" s="1199"/>
      <c r="Z57" s="1199"/>
      <c r="AA57" s="1199"/>
      <c r="AB57" s="1070"/>
      <c r="AC57" s="1283"/>
      <c r="AD57" s="1283"/>
      <c r="AE57" s="1283"/>
      <c r="AF57" s="1283"/>
      <c r="AG57" s="1283"/>
      <c r="AH57" s="1283"/>
      <c r="AI57" s="1283"/>
      <c r="AJ57" s="1283"/>
      <c r="AK57" s="1283"/>
      <c r="AL57" s="1283"/>
      <c r="AM57" s="1283"/>
      <c r="AN57" s="1283"/>
      <c r="AO57" s="1283"/>
      <c r="AP57" s="1283"/>
      <c r="AQ57" s="1283"/>
      <c r="AR57" s="1283"/>
      <c r="AS57" s="1284"/>
    </row>
    <row r="58" spans="3:45" ht="21" customHeight="1" x14ac:dyDescent="0.4">
      <c r="C58" s="162"/>
      <c r="D58" s="982"/>
      <c r="E58" s="1271"/>
      <c r="F58" s="1272"/>
      <c r="G58" s="897" t="s">
        <v>10</v>
      </c>
      <c r="H58" s="1016"/>
      <c r="I58" s="1016"/>
      <c r="J58" s="1016"/>
      <c r="K58" s="1016"/>
      <c r="L58" s="1017"/>
      <c r="M58" s="1199"/>
      <c r="N58" s="1199"/>
      <c r="O58" s="1199"/>
      <c r="P58" s="1199"/>
      <c r="Q58" s="1199"/>
      <c r="R58" s="1199"/>
      <c r="S58" s="1199"/>
      <c r="T58" s="1199"/>
      <c r="U58" s="1199"/>
      <c r="V58" s="1199"/>
      <c r="W58" s="1199"/>
      <c r="X58" s="1199"/>
      <c r="Y58" s="1199"/>
      <c r="Z58" s="1199"/>
      <c r="AA58" s="1199"/>
      <c r="AB58" s="1070"/>
      <c r="AC58" s="1283"/>
      <c r="AD58" s="1283"/>
      <c r="AE58" s="1283"/>
      <c r="AF58" s="1283"/>
      <c r="AG58" s="1283"/>
      <c r="AH58" s="1283"/>
      <c r="AI58" s="1283"/>
      <c r="AJ58" s="1283"/>
      <c r="AK58" s="1283"/>
      <c r="AL58" s="1283"/>
      <c r="AM58" s="1283"/>
      <c r="AN58" s="1283"/>
      <c r="AO58" s="1283"/>
      <c r="AP58" s="1283"/>
      <c r="AQ58" s="1283"/>
      <c r="AR58" s="1283"/>
      <c r="AS58" s="1284"/>
    </row>
    <row r="59" spans="3:45" ht="21" customHeight="1" x14ac:dyDescent="0.4">
      <c r="C59" s="162"/>
      <c r="D59" s="982"/>
      <c r="E59" s="1271"/>
      <c r="F59" s="1272"/>
      <c r="G59" s="897" t="s">
        <v>14</v>
      </c>
      <c r="H59" s="1016"/>
      <c r="I59" s="1016"/>
      <c r="J59" s="1016"/>
      <c r="K59" s="1016"/>
      <c r="L59" s="1017"/>
      <c r="M59" s="1199"/>
      <c r="N59" s="1199"/>
      <c r="O59" s="1199"/>
      <c r="P59" s="1199"/>
      <c r="Q59" s="1199"/>
      <c r="R59" s="1199"/>
      <c r="S59" s="1199"/>
      <c r="T59" s="1199"/>
      <c r="U59" s="1199"/>
      <c r="V59" s="1199"/>
      <c r="W59" s="1199"/>
      <c r="X59" s="1199"/>
      <c r="Y59" s="1199"/>
      <c r="Z59" s="1199"/>
      <c r="AA59" s="1199"/>
      <c r="AB59" s="1070"/>
      <c r="AC59" s="1283"/>
      <c r="AD59" s="1283"/>
      <c r="AE59" s="1283"/>
      <c r="AF59" s="1283"/>
      <c r="AG59" s="1283"/>
      <c r="AH59" s="1283"/>
      <c r="AI59" s="1283"/>
      <c r="AJ59" s="1283"/>
      <c r="AK59" s="1283"/>
      <c r="AL59" s="1283"/>
      <c r="AM59" s="1283"/>
      <c r="AN59" s="1283"/>
      <c r="AO59" s="1283"/>
      <c r="AP59" s="1283"/>
      <c r="AQ59" s="1283"/>
      <c r="AR59" s="1283"/>
      <c r="AS59" s="1284"/>
    </row>
    <row r="60" spans="3:45" ht="21" customHeight="1" x14ac:dyDescent="0.4">
      <c r="C60" s="162"/>
      <c r="D60" s="982"/>
      <c r="E60" s="1271"/>
      <c r="F60" s="1272"/>
      <c r="G60" s="897" t="s">
        <v>12</v>
      </c>
      <c r="H60" s="1016"/>
      <c r="I60" s="1016"/>
      <c r="J60" s="1016"/>
      <c r="K60" s="1016"/>
      <c r="L60" s="1017"/>
      <c r="M60" s="1199"/>
      <c r="N60" s="1199"/>
      <c r="O60" s="1199"/>
      <c r="P60" s="1199"/>
      <c r="Q60" s="1199"/>
      <c r="R60" s="1199"/>
      <c r="S60" s="1199"/>
      <c r="T60" s="1199"/>
      <c r="U60" s="1199"/>
      <c r="V60" s="1199"/>
      <c r="W60" s="1199"/>
      <c r="X60" s="1199"/>
      <c r="Y60" s="1199"/>
      <c r="Z60" s="1199"/>
      <c r="AA60" s="1199"/>
      <c r="AB60" s="1070"/>
      <c r="AC60" s="1283"/>
      <c r="AD60" s="1283"/>
      <c r="AE60" s="1283"/>
      <c r="AF60" s="1283"/>
      <c r="AG60" s="1283"/>
      <c r="AH60" s="1283"/>
      <c r="AI60" s="1283"/>
      <c r="AJ60" s="1283"/>
      <c r="AK60" s="1283"/>
      <c r="AL60" s="1283"/>
      <c r="AM60" s="1283"/>
      <c r="AN60" s="1283"/>
      <c r="AO60" s="1283"/>
      <c r="AP60" s="1283"/>
      <c r="AQ60" s="1283"/>
      <c r="AR60" s="1283"/>
      <c r="AS60" s="1284"/>
    </row>
    <row r="61" spans="3:45" ht="21" customHeight="1" x14ac:dyDescent="0.4">
      <c r="C61" s="162"/>
      <c r="D61" s="982"/>
      <c r="E61" s="1271"/>
      <c r="F61" s="1272"/>
      <c r="G61" s="897" t="s">
        <v>49</v>
      </c>
      <c r="H61" s="898"/>
      <c r="I61" s="898"/>
      <c r="J61" s="898"/>
      <c r="K61" s="898"/>
      <c r="L61" s="899"/>
      <c r="M61" s="995"/>
      <c r="N61" s="996"/>
      <c r="O61" s="996"/>
      <c r="P61" s="996"/>
      <c r="Q61" s="996"/>
      <c r="R61" s="996"/>
      <c r="S61" s="1026"/>
      <c r="T61" s="1010" t="s">
        <v>46</v>
      </c>
      <c r="U61" s="1011"/>
      <c r="V61" s="1011"/>
      <c r="W61" s="1011"/>
      <c r="X61" s="1011"/>
      <c r="Y61" s="1011"/>
      <c r="Z61" s="1011"/>
      <c r="AA61" s="1011"/>
      <c r="AB61" s="1011"/>
      <c r="AC61" s="1011"/>
      <c r="AD61" s="1011"/>
      <c r="AE61" s="1011"/>
      <c r="AF61" s="1011"/>
      <c r="AG61" s="1011"/>
      <c r="AH61" s="1011"/>
      <c r="AI61" s="1011"/>
      <c r="AJ61" s="1011"/>
      <c r="AK61" s="1011"/>
      <c r="AL61" s="1011"/>
      <c r="AM61" s="1011"/>
      <c r="AN61" s="1011"/>
      <c r="AO61" s="1011"/>
      <c r="AP61" s="1011"/>
      <c r="AQ61" s="1011"/>
      <c r="AR61" s="1011"/>
      <c r="AS61" s="1012"/>
    </row>
    <row r="62" spans="3:45" ht="21" customHeight="1" x14ac:dyDescent="0.4">
      <c r="C62" s="162"/>
      <c r="D62" s="982"/>
      <c r="E62" s="1271"/>
      <c r="F62" s="1272"/>
      <c r="G62" s="1111" t="s">
        <v>50</v>
      </c>
      <c r="H62" s="1112"/>
      <c r="I62" s="1112"/>
      <c r="J62" s="1112"/>
      <c r="K62" s="1112"/>
      <c r="L62" s="1245"/>
      <c r="M62" s="1251"/>
      <c r="N62" s="1252"/>
      <c r="O62" s="1252"/>
      <c r="P62" s="1252"/>
      <c r="Q62" s="1252"/>
      <c r="R62" s="1252"/>
      <c r="S62" s="1253"/>
      <c r="T62" s="1010" t="s">
        <v>46</v>
      </c>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2"/>
    </row>
    <row r="63" spans="3:45" ht="21" customHeight="1" thickBot="1" x14ac:dyDescent="0.45">
      <c r="C63" s="167"/>
      <c r="D63" s="851" t="s">
        <v>604</v>
      </c>
      <c r="E63" s="852"/>
      <c r="F63" s="852"/>
      <c r="G63" s="852"/>
      <c r="H63" s="852"/>
      <c r="I63" s="852"/>
      <c r="J63" s="852"/>
      <c r="K63" s="852"/>
      <c r="L63" s="1329"/>
      <c r="M63" s="1326"/>
      <c r="N63" s="1327"/>
      <c r="O63" s="1327"/>
      <c r="P63" s="1327"/>
      <c r="Q63" s="1327"/>
      <c r="R63" s="1327"/>
      <c r="S63" s="1328"/>
      <c r="T63" s="1324"/>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5"/>
    </row>
    <row r="64" spans="3:45" ht="21" customHeight="1" x14ac:dyDescent="0.4">
      <c r="C64" s="1290" t="s">
        <v>28</v>
      </c>
      <c r="D64" s="1291"/>
      <c r="E64" s="1291"/>
      <c r="F64" s="1291"/>
      <c r="G64" s="1291"/>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1291"/>
      <c r="AE64" s="1291"/>
      <c r="AF64" s="1291"/>
      <c r="AG64" s="1291"/>
      <c r="AH64" s="1291"/>
      <c r="AI64" s="1291"/>
      <c r="AJ64" s="1291"/>
      <c r="AK64" s="1291"/>
      <c r="AL64" s="1291"/>
      <c r="AM64" s="1291"/>
      <c r="AN64" s="1291"/>
      <c r="AO64" s="1291"/>
      <c r="AP64" s="1291"/>
      <c r="AQ64" s="1291"/>
      <c r="AR64" s="1291"/>
      <c r="AS64" s="1292"/>
    </row>
    <row r="65" spans="1:47" ht="21" customHeight="1" x14ac:dyDescent="0.4">
      <c r="C65" s="165"/>
      <c r="D65" s="165"/>
      <c r="E65" s="165"/>
      <c r="F65" s="165"/>
      <c r="G65" s="166"/>
      <c r="H65" s="166"/>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row>
    <row r="66" spans="1:47" ht="21" customHeight="1" x14ac:dyDescent="0.4">
      <c r="A66" s="222"/>
      <c r="B66" s="222"/>
      <c r="C66" s="223"/>
      <c r="D66" s="223"/>
      <c r="E66" s="223"/>
      <c r="F66" s="223"/>
      <c r="G66" s="224"/>
      <c r="H66" s="224"/>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954" t="s">
        <v>434</v>
      </c>
      <c r="AR66" s="954"/>
      <c r="AS66" s="954"/>
      <c r="AT66" s="154"/>
      <c r="AU66" s="154"/>
    </row>
    <row r="67" spans="1:47" ht="21" customHeight="1" x14ac:dyDescent="0.4">
      <c r="C67" s="165"/>
      <c r="D67" s="165"/>
      <c r="E67" s="165"/>
      <c r="F67" s="165"/>
      <c r="G67" s="166"/>
      <c r="H67" s="166"/>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220"/>
      <c r="AR67" s="220"/>
      <c r="AS67" s="220"/>
      <c r="AT67" s="154"/>
      <c r="AU67" s="154"/>
    </row>
    <row r="68" spans="1:47" ht="21" customHeight="1" thickBot="1" x14ac:dyDescent="0.45">
      <c r="B68" s="159" t="s">
        <v>976</v>
      </c>
      <c r="C68" s="165"/>
      <c r="D68" s="165"/>
      <c r="E68" s="165"/>
      <c r="F68" s="165"/>
      <c r="G68" s="166"/>
      <c r="H68" s="166"/>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row>
    <row r="69" spans="1:47" ht="21" customHeight="1" x14ac:dyDescent="0.4">
      <c r="B69" s="159"/>
      <c r="C69" s="940" t="s">
        <v>33</v>
      </c>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c r="AG69" s="1288"/>
      <c r="AH69" s="1288"/>
      <c r="AI69" s="1288"/>
      <c r="AJ69" s="1288"/>
      <c r="AK69" s="1288"/>
      <c r="AL69" s="1288"/>
      <c r="AM69" s="1288"/>
      <c r="AN69" s="1288"/>
      <c r="AO69" s="1288"/>
      <c r="AP69" s="1288"/>
      <c r="AQ69" s="1288"/>
      <c r="AR69" s="1288"/>
      <c r="AS69" s="1289"/>
      <c r="AT69" s="154"/>
      <c r="AU69" s="154"/>
    </row>
    <row r="70" spans="1:47" ht="21" customHeight="1" x14ac:dyDescent="0.4">
      <c r="C70" s="163"/>
      <c r="D70" s="881" t="s">
        <v>19</v>
      </c>
      <c r="E70" s="825"/>
      <c r="F70" s="825"/>
      <c r="G70" s="825"/>
      <c r="H70" s="825"/>
      <c r="I70" s="825"/>
      <c r="J70" s="825"/>
      <c r="K70" s="825"/>
      <c r="L70" s="826"/>
      <c r="M70" s="1240"/>
      <c r="N70" s="1241"/>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431"/>
    </row>
    <row r="71" spans="1:47" ht="21" customHeight="1" x14ac:dyDescent="0.4">
      <c r="C71" s="162"/>
      <c r="D71" s="979" t="s">
        <v>20</v>
      </c>
      <c r="E71" s="980"/>
      <c r="F71" s="981"/>
      <c r="G71" s="897" t="s">
        <v>21</v>
      </c>
      <c r="H71" s="1016"/>
      <c r="I71" s="1016"/>
      <c r="J71" s="1016"/>
      <c r="K71" s="1016"/>
      <c r="L71" s="1017"/>
      <c r="M71" s="1199"/>
      <c r="N71" s="1199"/>
      <c r="O71" s="1199"/>
      <c r="P71" s="1199"/>
      <c r="Q71" s="1199"/>
      <c r="R71" s="1199"/>
      <c r="S71" s="1199"/>
      <c r="T71" s="1199"/>
      <c r="U71" s="1199"/>
      <c r="V71" s="1199"/>
      <c r="W71" s="1199"/>
      <c r="X71" s="1199"/>
      <c r="Y71" s="1199"/>
      <c r="Z71" s="1199"/>
      <c r="AA71" s="1199"/>
      <c r="AB71" s="1070"/>
      <c r="AC71" s="1070"/>
      <c r="AD71" s="1070"/>
      <c r="AE71" s="1070"/>
      <c r="AF71" s="1070"/>
      <c r="AG71" s="1070"/>
      <c r="AH71" s="1070"/>
      <c r="AI71" s="1070"/>
      <c r="AJ71" s="1070"/>
      <c r="AK71" s="1070"/>
      <c r="AL71" s="1070"/>
      <c r="AM71" s="1070"/>
      <c r="AN71" s="1070"/>
      <c r="AO71" s="1070"/>
      <c r="AP71" s="1070"/>
      <c r="AQ71" s="1070"/>
      <c r="AR71" s="1070"/>
      <c r="AS71" s="1218"/>
    </row>
    <row r="72" spans="1:47" ht="21" customHeight="1" x14ac:dyDescent="0.4">
      <c r="C72" s="162"/>
      <c r="D72" s="982"/>
      <c r="E72" s="983"/>
      <c r="F72" s="984"/>
      <c r="G72" s="897" t="s">
        <v>22</v>
      </c>
      <c r="H72" s="1016"/>
      <c r="I72" s="1016"/>
      <c r="J72" s="1016"/>
      <c r="K72" s="1016"/>
      <c r="L72" s="1017"/>
      <c r="M72" s="1199"/>
      <c r="N72" s="1199"/>
      <c r="O72" s="1199"/>
      <c r="P72" s="1199"/>
      <c r="Q72" s="1199"/>
      <c r="R72" s="1199"/>
      <c r="S72" s="1199"/>
      <c r="T72" s="1199"/>
      <c r="U72" s="1199"/>
      <c r="V72" s="1199"/>
      <c r="W72" s="1199"/>
      <c r="X72" s="1199"/>
      <c r="Y72" s="1199"/>
      <c r="Z72" s="1199"/>
      <c r="AA72" s="1199"/>
      <c r="AB72" s="1070"/>
      <c r="AC72" s="1070"/>
      <c r="AD72" s="1070"/>
      <c r="AE72" s="1070"/>
      <c r="AF72" s="1070"/>
      <c r="AG72" s="1070"/>
      <c r="AH72" s="1070"/>
      <c r="AI72" s="1070"/>
      <c r="AJ72" s="1070"/>
      <c r="AK72" s="1070"/>
      <c r="AL72" s="1070"/>
      <c r="AM72" s="1070"/>
      <c r="AN72" s="1070"/>
      <c r="AO72" s="1070"/>
      <c r="AP72" s="1070"/>
      <c r="AQ72" s="1070"/>
      <c r="AR72" s="1070"/>
      <c r="AS72" s="1218"/>
    </row>
    <row r="73" spans="1:47" ht="21" customHeight="1" x14ac:dyDescent="0.4">
      <c r="C73" s="162"/>
      <c r="D73" s="982"/>
      <c r="E73" s="983"/>
      <c r="F73" s="984"/>
      <c r="G73" s="897" t="s">
        <v>10</v>
      </c>
      <c r="H73" s="1016"/>
      <c r="I73" s="1016"/>
      <c r="J73" s="1016"/>
      <c r="K73" s="1016"/>
      <c r="L73" s="1017"/>
      <c r="M73" s="1199"/>
      <c r="N73" s="1199"/>
      <c r="O73" s="1199"/>
      <c r="P73" s="1199"/>
      <c r="Q73" s="1199"/>
      <c r="R73" s="1199"/>
      <c r="S73" s="1199"/>
      <c r="T73" s="1199"/>
      <c r="U73" s="1199"/>
      <c r="V73" s="1199"/>
      <c r="W73" s="1199"/>
      <c r="X73" s="1199"/>
      <c r="Y73" s="1199"/>
      <c r="Z73" s="1199"/>
      <c r="AA73" s="1199"/>
      <c r="AB73" s="1070"/>
      <c r="AC73" s="1070"/>
      <c r="AD73" s="1070"/>
      <c r="AE73" s="1070"/>
      <c r="AF73" s="1070"/>
      <c r="AG73" s="1070"/>
      <c r="AH73" s="1070"/>
      <c r="AI73" s="1070"/>
      <c r="AJ73" s="1070"/>
      <c r="AK73" s="1070"/>
      <c r="AL73" s="1070"/>
      <c r="AM73" s="1070"/>
      <c r="AN73" s="1070"/>
      <c r="AO73" s="1070"/>
      <c r="AP73" s="1070"/>
      <c r="AQ73" s="1070"/>
      <c r="AR73" s="1070"/>
      <c r="AS73" s="1218"/>
    </row>
    <row r="74" spans="1:47" ht="21" customHeight="1" x14ac:dyDescent="0.4">
      <c r="C74" s="162"/>
      <c r="D74" s="982"/>
      <c r="E74" s="983"/>
      <c r="F74" s="984"/>
      <c r="G74" s="897" t="s">
        <v>14</v>
      </c>
      <c r="H74" s="1016"/>
      <c r="I74" s="1016"/>
      <c r="J74" s="1016"/>
      <c r="K74" s="1016"/>
      <c r="L74" s="1017"/>
      <c r="M74" s="1199"/>
      <c r="N74" s="1199"/>
      <c r="O74" s="1199"/>
      <c r="P74" s="1199"/>
      <c r="Q74" s="1199"/>
      <c r="R74" s="1199"/>
      <c r="S74" s="1199"/>
      <c r="T74" s="1199"/>
      <c r="U74" s="1199"/>
      <c r="V74" s="1199"/>
      <c r="W74" s="1199"/>
      <c r="X74" s="1199"/>
      <c r="Y74" s="1199"/>
      <c r="Z74" s="1199"/>
      <c r="AA74" s="1199"/>
      <c r="AB74" s="1070"/>
      <c r="AC74" s="1070"/>
      <c r="AD74" s="1070"/>
      <c r="AE74" s="1070"/>
      <c r="AF74" s="1070"/>
      <c r="AG74" s="1070"/>
      <c r="AH74" s="1070"/>
      <c r="AI74" s="1070"/>
      <c r="AJ74" s="1070"/>
      <c r="AK74" s="1070"/>
      <c r="AL74" s="1070"/>
      <c r="AM74" s="1070"/>
      <c r="AN74" s="1070"/>
      <c r="AO74" s="1070"/>
      <c r="AP74" s="1070"/>
      <c r="AQ74" s="1070"/>
      <c r="AR74" s="1070"/>
      <c r="AS74" s="1218"/>
    </row>
    <row r="75" spans="1:47" ht="21" customHeight="1" x14ac:dyDescent="0.4">
      <c r="C75" s="162"/>
      <c r="D75" s="982"/>
      <c r="E75" s="983"/>
      <c r="F75" s="984"/>
      <c r="G75" s="897" t="s">
        <v>16</v>
      </c>
      <c r="H75" s="1016"/>
      <c r="I75" s="1016"/>
      <c r="J75" s="1016"/>
      <c r="K75" s="1016"/>
      <c r="L75" s="1017"/>
      <c r="M75" s="1199"/>
      <c r="N75" s="1199"/>
      <c r="O75" s="1199"/>
      <c r="P75" s="1199"/>
      <c r="Q75" s="1199"/>
      <c r="R75" s="1199"/>
      <c r="S75" s="1199"/>
      <c r="T75" s="1330" t="s">
        <v>47</v>
      </c>
      <c r="U75" s="1331"/>
      <c r="V75" s="1331"/>
      <c r="W75" s="1331"/>
      <c r="X75" s="1331"/>
      <c r="Y75" s="1331"/>
      <c r="Z75" s="1331"/>
      <c r="AA75" s="1331"/>
      <c r="AB75" s="1331"/>
      <c r="AC75" s="1331"/>
      <c r="AD75" s="1331"/>
      <c r="AE75" s="1331"/>
      <c r="AF75" s="1331"/>
      <c r="AG75" s="1331"/>
      <c r="AH75" s="1331"/>
      <c r="AI75" s="1331"/>
      <c r="AJ75" s="1331"/>
      <c r="AK75" s="1331"/>
      <c r="AL75" s="1331"/>
      <c r="AM75" s="1331"/>
      <c r="AN75" s="1331"/>
      <c r="AO75" s="1331"/>
      <c r="AP75" s="1331"/>
      <c r="AQ75" s="1331"/>
      <c r="AR75" s="1331"/>
      <c r="AS75" s="1332"/>
    </row>
    <row r="76" spans="1:47" ht="21" customHeight="1" x14ac:dyDescent="0.4">
      <c r="C76" s="162"/>
      <c r="D76" s="982"/>
      <c r="E76" s="983"/>
      <c r="F76" s="984"/>
      <c r="G76" s="897" t="s">
        <v>11</v>
      </c>
      <c r="H76" s="1016"/>
      <c r="I76" s="1016"/>
      <c r="J76" s="1016"/>
      <c r="K76" s="1016"/>
      <c r="L76" s="1017"/>
      <c r="M76" s="995"/>
      <c r="N76" s="996"/>
      <c r="O76" s="996"/>
      <c r="P76" s="996"/>
      <c r="Q76" s="996"/>
      <c r="R76" s="996"/>
      <c r="S76" s="996"/>
      <c r="T76" s="996"/>
      <c r="U76" s="996"/>
      <c r="V76" s="996"/>
      <c r="W76" s="996"/>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1322"/>
    </row>
    <row r="77" spans="1:47" ht="21" customHeight="1" x14ac:dyDescent="0.4">
      <c r="C77" s="162"/>
      <c r="D77" s="982"/>
      <c r="E77" s="983"/>
      <c r="F77" s="984"/>
      <c r="G77" s="897" t="s">
        <v>12</v>
      </c>
      <c r="H77" s="1016"/>
      <c r="I77" s="1016"/>
      <c r="J77" s="1016"/>
      <c r="K77" s="1016"/>
      <c r="L77" s="1017"/>
      <c r="M77" s="1199"/>
      <c r="N77" s="1199"/>
      <c r="O77" s="1199"/>
      <c r="P77" s="1199"/>
      <c r="Q77" s="1199"/>
      <c r="R77" s="1199"/>
      <c r="S77" s="1199"/>
      <c r="T77" s="1199"/>
      <c r="U77" s="1199"/>
      <c r="V77" s="1199"/>
      <c r="W77" s="1199"/>
      <c r="X77" s="1199"/>
      <c r="Y77" s="1199"/>
      <c r="Z77" s="1199"/>
      <c r="AA77" s="1199"/>
      <c r="AB77" s="1070"/>
      <c r="AC77" s="1283"/>
      <c r="AD77" s="1283"/>
      <c r="AE77" s="1283"/>
      <c r="AF77" s="1283"/>
      <c r="AG77" s="1283"/>
      <c r="AH77" s="1283"/>
      <c r="AI77" s="1283"/>
      <c r="AJ77" s="1283"/>
      <c r="AK77" s="1283"/>
      <c r="AL77" s="1283"/>
      <c r="AM77" s="1283"/>
      <c r="AN77" s="1283"/>
      <c r="AO77" s="1283"/>
      <c r="AP77" s="1283"/>
      <c r="AQ77" s="1283"/>
      <c r="AR77" s="1283"/>
      <c r="AS77" s="1284"/>
    </row>
    <row r="78" spans="1:47" ht="21" customHeight="1" x14ac:dyDescent="0.4">
      <c r="C78" s="162"/>
      <c r="D78" s="982"/>
      <c r="E78" s="983"/>
      <c r="F78" s="984"/>
      <c r="G78" s="897" t="s">
        <v>13</v>
      </c>
      <c r="H78" s="1016"/>
      <c r="I78" s="1016"/>
      <c r="J78" s="1016"/>
      <c r="K78" s="1016"/>
      <c r="L78" s="1017"/>
      <c r="M78" s="1199"/>
      <c r="N78" s="1199"/>
      <c r="O78" s="1199"/>
      <c r="P78" s="1199"/>
      <c r="Q78" s="1199"/>
      <c r="R78" s="1199"/>
      <c r="S78" s="1199"/>
      <c r="T78" s="1010" t="s">
        <v>46</v>
      </c>
      <c r="U78" s="1011"/>
      <c r="V78" s="1011"/>
      <c r="W78" s="1011"/>
      <c r="X78" s="1011"/>
      <c r="Y78" s="1011"/>
      <c r="Z78" s="1011"/>
      <c r="AA78" s="1011"/>
      <c r="AB78" s="1011"/>
      <c r="AC78" s="1011"/>
      <c r="AD78" s="1011"/>
      <c r="AE78" s="1011"/>
      <c r="AF78" s="1011"/>
      <c r="AG78" s="1011"/>
      <c r="AH78" s="1011"/>
      <c r="AI78" s="1011"/>
      <c r="AJ78" s="1011"/>
      <c r="AK78" s="1011"/>
      <c r="AL78" s="1011"/>
      <c r="AM78" s="1011"/>
      <c r="AN78" s="1011"/>
      <c r="AO78" s="1011"/>
      <c r="AP78" s="1011"/>
      <c r="AQ78" s="1011"/>
      <c r="AR78" s="1011"/>
      <c r="AS78" s="1012"/>
    </row>
    <row r="79" spans="1:47" ht="21" customHeight="1" x14ac:dyDescent="0.4">
      <c r="C79" s="162"/>
      <c r="D79" s="982"/>
      <c r="E79" s="983"/>
      <c r="F79" s="984"/>
      <c r="G79" s="897" t="s">
        <v>53</v>
      </c>
      <c r="H79" s="898"/>
      <c r="I79" s="898"/>
      <c r="J79" s="898"/>
      <c r="K79" s="898"/>
      <c r="L79" s="899"/>
      <c r="M79" s="995"/>
      <c r="N79" s="996"/>
      <c r="O79" s="996"/>
      <c r="P79" s="996"/>
      <c r="Q79" s="996"/>
      <c r="R79" s="996"/>
      <c r="S79" s="1026"/>
      <c r="T79" s="1010" t="s">
        <v>46</v>
      </c>
      <c r="U79" s="1011"/>
      <c r="V79" s="1011"/>
      <c r="W79" s="1011"/>
      <c r="X79" s="1011"/>
      <c r="Y79" s="1011"/>
      <c r="Z79" s="1011"/>
      <c r="AA79" s="1011"/>
      <c r="AB79" s="1011"/>
      <c r="AC79" s="1011"/>
      <c r="AD79" s="1011"/>
      <c r="AE79" s="1011"/>
      <c r="AF79" s="1011"/>
      <c r="AG79" s="1011"/>
      <c r="AH79" s="1011"/>
      <c r="AI79" s="1011"/>
      <c r="AJ79" s="1011"/>
      <c r="AK79" s="1011"/>
      <c r="AL79" s="1011"/>
      <c r="AM79" s="1011"/>
      <c r="AN79" s="1011"/>
      <c r="AO79" s="1011"/>
      <c r="AP79" s="1011"/>
      <c r="AQ79" s="1011"/>
      <c r="AR79" s="1011"/>
      <c r="AS79" s="1012"/>
    </row>
    <row r="80" spans="1:47" ht="21" customHeight="1" thickBot="1" x14ac:dyDescent="0.45">
      <c r="C80" s="164"/>
      <c r="D80" s="985"/>
      <c r="E80" s="986"/>
      <c r="F80" s="987"/>
      <c r="G80" s="1152" t="s">
        <v>23</v>
      </c>
      <c r="H80" s="1000"/>
      <c r="I80" s="1000"/>
      <c r="J80" s="1000"/>
      <c r="K80" s="1000"/>
      <c r="L80" s="1020"/>
      <c r="M80" s="1326"/>
      <c r="N80" s="1327"/>
      <c r="O80" s="1327"/>
      <c r="P80" s="1327"/>
      <c r="Q80" s="1327"/>
      <c r="R80" s="1327"/>
      <c r="S80" s="1328"/>
      <c r="T80" s="1433" t="s">
        <v>48</v>
      </c>
      <c r="U80" s="1434"/>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AS80" s="1435"/>
    </row>
    <row r="82" spans="1:48" ht="21" customHeight="1" x14ac:dyDescent="0.4">
      <c r="A82" s="1176" t="s">
        <v>571</v>
      </c>
      <c r="B82" s="1176"/>
      <c r="C82" s="1176"/>
      <c r="D82" s="1176"/>
      <c r="E82" s="1176"/>
      <c r="F82" s="1176"/>
      <c r="G82" s="1176"/>
      <c r="H82" s="1176"/>
      <c r="I82" s="1176"/>
      <c r="J82" s="1176"/>
      <c r="K82" s="1176"/>
      <c r="L82" s="1176"/>
      <c r="M82" s="1176"/>
      <c r="N82" s="1176"/>
      <c r="O82" s="1176"/>
      <c r="P82" s="1176"/>
      <c r="Q82" s="1176"/>
      <c r="R82" s="1176"/>
      <c r="S82" s="1176"/>
      <c r="T82" s="1176"/>
      <c r="U82" s="1176"/>
      <c r="V82" s="1176"/>
      <c r="W82" s="1176"/>
      <c r="X82" s="1176"/>
      <c r="Y82" s="1176"/>
      <c r="Z82" s="1176"/>
      <c r="AA82" s="1176"/>
      <c r="AB82" s="1176"/>
      <c r="AC82" s="1176"/>
      <c r="AD82" s="1176"/>
      <c r="AE82" s="1176"/>
      <c r="AF82" s="1176"/>
      <c r="AG82" s="1176"/>
      <c r="AH82" s="1176"/>
      <c r="AI82" s="1176"/>
      <c r="AJ82" s="1176"/>
      <c r="AK82" s="1176"/>
      <c r="AL82" s="1176"/>
      <c r="AM82" s="1176"/>
      <c r="AN82" s="1176"/>
      <c r="AO82" s="1176"/>
      <c r="AP82" s="1176"/>
      <c r="AQ82" s="1176"/>
      <c r="AR82" s="1176"/>
      <c r="AS82" s="1176"/>
    </row>
    <row r="83" spans="1:48" ht="21" customHeight="1" x14ac:dyDescent="0.4">
      <c r="A83" s="307"/>
      <c r="B83" s="307"/>
      <c r="C83" s="307"/>
      <c r="D83" s="307"/>
      <c r="E83" s="307"/>
      <c r="F83" s="307"/>
      <c r="G83" s="307"/>
      <c r="H83" s="307"/>
      <c r="I83" s="307"/>
      <c r="J83" s="307"/>
      <c r="K83" s="307"/>
      <c r="L83" s="307"/>
      <c r="M83" s="307"/>
      <c r="N83" s="307"/>
      <c r="O83" s="307"/>
      <c r="P83" s="307"/>
      <c r="Q83" s="307">
        <v>1</v>
      </c>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row>
    <row r="84" spans="1:48" ht="21" customHeight="1" thickBot="1" x14ac:dyDescent="0.45">
      <c r="B84" s="159" t="s">
        <v>95</v>
      </c>
    </row>
    <row r="85" spans="1:48" ht="21" customHeight="1" x14ac:dyDescent="0.4">
      <c r="C85" s="392" t="s">
        <v>54</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701">
        <v>1</v>
      </c>
      <c r="AH85" s="1007" t="s">
        <v>617</v>
      </c>
      <c r="AI85" s="1008"/>
      <c r="AJ85" s="1008"/>
      <c r="AK85" s="1008"/>
      <c r="AL85" s="1008"/>
      <c r="AM85" s="1008"/>
      <c r="AN85" s="1008"/>
      <c r="AO85" s="1008"/>
      <c r="AP85" s="1008"/>
      <c r="AQ85" s="1008"/>
      <c r="AR85" s="1008"/>
      <c r="AS85" s="1009"/>
      <c r="AV85" s="354"/>
    </row>
    <row r="86" spans="1:48" ht="21" customHeight="1" x14ac:dyDescent="0.4">
      <c r="C86" s="169"/>
      <c r="D86" s="1057" t="s">
        <v>625</v>
      </c>
      <c r="E86" s="1058"/>
      <c r="F86" s="855"/>
      <c r="G86" s="171"/>
      <c r="H86" s="171"/>
      <c r="I86" s="171"/>
      <c r="J86" s="171"/>
      <c r="K86" s="171"/>
      <c r="L86" s="172"/>
      <c r="M86" s="1436"/>
      <c r="N86" s="1437"/>
      <c r="O86" s="1437"/>
      <c r="P86" s="1437"/>
      <c r="Q86" s="1437"/>
      <c r="R86" s="1437"/>
      <c r="S86" s="1438"/>
      <c r="T86" s="1111" t="str">
        <f>IF(OR(M86=1,M86=2,M86=3,M86=4),VLOOKUP(M86,AG85:AS88,2,FALSE),IF(M86="","","エラー"))</f>
        <v/>
      </c>
      <c r="U86" s="1112"/>
      <c r="V86" s="1112"/>
      <c r="W86" s="1112"/>
      <c r="X86" s="1112"/>
      <c r="Y86" s="1112"/>
      <c r="Z86" s="1112"/>
      <c r="AA86" s="1112"/>
      <c r="AB86" s="1112"/>
      <c r="AC86" s="1112"/>
      <c r="AD86" s="1112"/>
      <c r="AE86" s="1112"/>
      <c r="AF86" s="1245"/>
      <c r="AG86" s="702">
        <v>2</v>
      </c>
      <c r="AH86" s="997" t="s">
        <v>618</v>
      </c>
      <c r="AI86" s="898"/>
      <c r="AJ86" s="898"/>
      <c r="AK86" s="898"/>
      <c r="AL86" s="898"/>
      <c r="AM86" s="898"/>
      <c r="AN86" s="898"/>
      <c r="AO86" s="898"/>
      <c r="AP86" s="898"/>
      <c r="AQ86" s="898"/>
      <c r="AR86" s="898"/>
      <c r="AS86" s="998"/>
    </row>
    <row r="87" spans="1:48" ht="21" customHeight="1" x14ac:dyDescent="0.4">
      <c r="C87" s="169"/>
      <c r="D87" s="382"/>
      <c r="E87" s="383"/>
      <c r="F87" s="384" t="s">
        <v>623</v>
      </c>
      <c r="G87" s="385"/>
      <c r="H87" s="385"/>
      <c r="I87" s="385"/>
      <c r="J87" s="386"/>
      <c r="K87" s="386"/>
      <c r="L87" s="387"/>
      <c r="M87" s="995"/>
      <c r="N87" s="996"/>
      <c r="O87" s="996"/>
      <c r="P87" s="996"/>
      <c r="Q87" s="996"/>
      <c r="R87" s="996"/>
      <c r="S87" s="996"/>
      <c r="T87" s="996"/>
      <c r="U87" s="996"/>
      <c r="V87" s="996"/>
      <c r="W87" s="996"/>
      <c r="X87" s="996"/>
      <c r="Y87" s="996"/>
      <c r="Z87" s="996"/>
      <c r="AA87" s="996"/>
      <c r="AB87" s="996"/>
      <c r="AC87" s="996"/>
      <c r="AD87" s="996"/>
      <c r="AE87" s="996"/>
      <c r="AF87" s="996"/>
      <c r="AG87" s="702">
        <v>3</v>
      </c>
      <c r="AH87" s="997" t="s">
        <v>619</v>
      </c>
      <c r="AI87" s="898"/>
      <c r="AJ87" s="898"/>
      <c r="AK87" s="898"/>
      <c r="AL87" s="898"/>
      <c r="AM87" s="898"/>
      <c r="AN87" s="898"/>
      <c r="AO87" s="898"/>
      <c r="AP87" s="898"/>
      <c r="AQ87" s="898"/>
      <c r="AR87" s="898"/>
      <c r="AS87" s="998"/>
    </row>
    <row r="88" spans="1:48" ht="21" customHeight="1" thickBot="1" x14ac:dyDescent="0.45">
      <c r="C88" s="180"/>
      <c r="D88" s="393"/>
      <c r="E88" s="393"/>
      <c r="F88" s="394"/>
      <c r="G88" s="395"/>
      <c r="H88" s="395"/>
      <c r="I88" s="395"/>
      <c r="J88" s="394"/>
      <c r="K88" s="394"/>
      <c r="L88" s="395"/>
      <c r="M88" s="396"/>
      <c r="N88" s="396"/>
      <c r="O88" s="396"/>
      <c r="P88" s="396"/>
      <c r="Q88" s="396"/>
      <c r="R88" s="396"/>
      <c r="S88" s="396"/>
      <c r="T88" s="396"/>
      <c r="U88" s="396"/>
      <c r="V88" s="396"/>
      <c r="W88" s="396"/>
      <c r="X88" s="396"/>
      <c r="Y88" s="396"/>
      <c r="Z88" s="396"/>
      <c r="AA88" s="396"/>
      <c r="AB88" s="396"/>
      <c r="AC88" s="396"/>
      <c r="AD88" s="396"/>
      <c r="AE88" s="396"/>
      <c r="AF88" s="396"/>
      <c r="AG88" s="397"/>
      <c r="AH88" s="999"/>
      <c r="AI88" s="1000"/>
      <c r="AJ88" s="1000"/>
      <c r="AK88" s="1000"/>
      <c r="AL88" s="1000"/>
      <c r="AM88" s="1000"/>
      <c r="AN88" s="1000"/>
      <c r="AO88" s="1000"/>
      <c r="AP88" s="1000"/>
      <c r="AQ88" s="1000"/>
      <c r="AR88" s="1000"/>
      <c r="AS88" s="1001"/>
    </row>
    <row r="89" spans="1:48" ht="21" customHeight="1" thickBot="1" x14ac:dyDescent="0.45">
      <c r="D89" s="153"/>
      <c r="E89" s="153"/>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row>
    <row r="90" spans="1:48" ht="21" customHeight="1" thickBot="1" x14ac:dyDescent="0.45">
      <c r="C90" s="1013" t="s">
        <v>624</v>
      </c>
      <c r="D90" s="1014"/>
      <c r="E90" s="1014"/>
      <c r="F90" s="1014"/>
      <c r="G90" s="1014"/>
      <c r="H90" s="1014"/>
      <c r="I90" s="1014"/>
      <c r="J90" s="1014"/>
      <c r="K90" s="1014"/>
      <c r="L90" s="1014"/>
      <c r="M90" s="1014"/>
      <c r="N90" s="1014"/>
      <c r="O90" s="1015"/>
      <c r="P90" s="1018"/>
      <c r="Q90" s="1018"/>
      <c r="R90" s="1018"/>
      <c r="S90" s="1018"/>
      <c r="T90" s="1018"/>
      <c r="U90" s="1018"/>
      <c r="V90" s="1018"/>
      <c r="W90" s="1018"/>
      <c r="X90" s="1221"/>
      <c r="Y90" s="1221"/>
      <c r="Z90" s="1221"/>
      <c r="AA90" s="1221"/>
      <c r="AB90" s="1221"/>
      <c r="AC90" s="1221"/>
      <c r="AD90" s="1221"/>
      <c r="AE90" s="1221"/>
      <c r="AF90" s="1221"/>
      <c r="AG90" s="1221"/>
      <c r="AH90" s="1221"/>
      <c r="AI90" s="1221"/>
      <c r="AJ90" s="1221"/>
      <c r="AK90" s="1221"/>
      <c r="AL90" s="1221"/>
      <c r="AM90" s="1221"/>
      <c r="AN90" s="1221"/>
      <c r="AO90" s="1221"/>
      <c r="AP90" s="1221"/>
      <c r="AQ90" s="1221"/>
      <c r="AR90" s="1221"/>
      <c r="AS90" s="1222"/>
    </row>
    <row r="91" spans="1:48" ht="21" hidden="1" customHeight="1" x14ac:dyDescent="0.4">
      <c r="C91" s="1013" t="s">
        <v>57</v>
      </c>
      <c r="D91" s="1014"/>
      <c r="E91" s="1014"/>
      <c r="F91" s="1014"/>
      <c r="G91" s="1014"/>
      <c r="H91" s="1014"/>
      <c r="I91" s="1014"/>
      <c r="J91" s="1014"/>
      <c r="K91" s="1014"/>
      <c r="L91" s="1014"/>
      <c r="M91" s="1014"/>
      <c r="N91" s="1014"/>
      <c r="O91" s="1015"/>
      <c r="P91" s="1018"/>
      <c r="Q91" s="1018"/>
      <c r="R91" s="1018"/>
      <c r="S91" s="1018"/>
      <c r="T91" s="1018"/>
      <c r="U91" s="1018"/>
      <c r="V91" s="1018"/>
      <c r="W91" s="1018"/>
      <c r="X91" s="1221"/>
      <c r="Y91" s="1221"/>
      <c r="Z91" s="1221"/>
      <c r="AA91" s="1221"/>
      <c r="AB91" s="1221"/>
      <c r="AC91" s="1221"/>
      <c r="AD91" s="1221"/>
      <c r="AE91" s="1221"/>
      <c r="AF91" s="1221"/>
      <c r="AG91" s="1221"/>
      <c r="AH91" s="1221"/>
      <c r="AI91" s="1221"/>
      <c r="AJ91" s="1221"/>
      <c r="AK91" s="1221"/>
      <c r="AL91" s="1221"/>
      <c r="AM91" s="1221"/>
      <c r="AN91" s="1221"/>
      <c r="AO91" s="1221"/>
      <c r="AP91" s="1221"/>
      <c r="AQ91" s="1221"/>
      <c r="AR91" s="1221"/>
      <c r="AS91" s="1222"/>
    </row>
    <row r="92" spans="1:48" ht="21" hidden="1" customHeight="1" thickBot="1" x14ac:dyDescent="0.45">
      <c r="C92" s="1019" t="s">
        <v>58</v>
      </c>
      <c r="D92" s="1000"/>
      <c r="E92" s="1000"/>
      <c r="F92" s="1000"/>
      <c r="G92" s="1000"/>
      <c r="H92" s="1000"/>
      <c r="I92" s="1000"/>
      <c r="J92" s="1000"/>
      <c r="K92" s="1000"/>
      <c r="L92" s="1000"/>
      <c r="M92" s="1000"/>
      <c r="N92" s="1000"/>
      <c r="O92" s="1020"/>
      <c r="P92" s="1432"/>
      <c r="Q92" s="1432"/>
      <c r="R92" s="1432"/>
      <c r="S92" s="1432"/>
      <c r="T92" s="1432"/>
      <c r="U92" s="1432"/>
      <c r="V92" s="1432"/>
      <c r="W92" s="1432"/>
      <c r="X92" s="1303"/>
      <c r="Y92" s="1303"/>
      <c r="Z92" s="1303"/>
      <c r="AA92" s="1303"/>
      <c r="AB92" s="1303"/>
      <c r="AC92" s="1303"/>
      <c r="AD92" s="1303"/>
      <c r="AE92" s="1303"/>
      <c r="AF92" s="1303"/>
      <c r="AG92" s="1303"/>
      <c r="AH92" s="1303"/>
      <c r="AI92" s="1303"/>
      <c r="AJ92" s="1303"/>
      <c r="AK92" s="1303"/>
      <c r="AL92" s="1303"/>
      <c r="AM92" s="1303"/>
      <c r="AN92" s="1303"/>
      <c r="AO92" s="1303"/>
      <c r="AP92" s="1303"/>
      <c r="AQ92" s="1303"/>
      <c r="AR92" s="1303"/>
      <c r="AS92" s="1304"/>
    </row>
    <row r="93" spans="1:48" ht="21" customHeight="1" x14ac:dyDescent="0.4">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row>
    <row r="94" spans="1:48" ht="21" customHeight="1" thickBot="1" x14ac:dyDescent="0.45">
      <c r="B94" s="159" t="s">
        <v>620</v>
      </c>
    </row>
    <row r="95" spans="1:48" ht="21" customHeight="1" x14ac:dyDescent="0.4">
      <c r="C95" s="1305" t="s">
        <v>61</v>
      </c>
      <c r="D95" s="1008"/>
      <c r="E95" s="1008"/>
      <c r="F95" s="1008"/>
      <c r="G95" s="1008"/>
      <c r="H95" s="1008"/>
      <c r="I95" s="1008"/>
      <c r="J95" s="1008"/>
      <c r="K95" s="1008"/>
      <c r="L95" s="1306"/>
      <c r="M95" s="1307"/>
      <c r="N95" s="1308"/>
      <c r="O95" s="1308"/>
      <c r="P95" s="1308"/>
      <c r="Q95" s="1308"/>
      <c r="R95" s="1308"/>
      <c r="S95" s="174" t="s">
        <v>62</v>
      </c>
      <c r="T95" s="1314" t="str">
        <f>IF(M95&lt;&gt;"",IF(ISNUMBER(M95),"","エラー"),"")</f>
        <v/>
      </c>
      <c r="U95" s="1315"/>
      <c r="V95" s="1315"/>
      <c r="W95" s="1315"/>
      <c r="X95" s="1312" t="s">
        <v>114</v>
      </c>
      <c r="Y95" s="1312"/>
      <c r="Z95" s="1312"/>
      <c r="AA95" s="1312"/>
      <c r="AB95" s="1312"/>
      <c r="AC95" s="1312"/>
      <c r="AD95" s="1312"/>
      <c r="AE95" s="1312"/>
      <c r="AF95" s="1312"/>
      <c r="AG95" s="1312"/>
      <c r="AH95" s="1312"/>
      <c r="AI95" s="1312"/>
      <c r="AJ95" s="1312"/>
      <c r="AK95" s="1312"/>
      <c r="AL95" s="1312"/>
      <c r="AM95" s="1312"/>
      <c r="AN95" s="1312"/>
      <c r="AO95" s="1312"/>
      <c r="AP95" s="1312"/>
      <c r="AQ95" s="1312"/>
      <c r="AR95" s="1312"/>
      <c r="AS95" s="1313"/>
    </row>
    <row r="96" spans="1:48" ht="21" customHeight="1" x14ac:dyDescent="0.4">
      <c r="C96" s="1300" t="s">
        <v>685</v>
      </c>
      <c r="D96" s="1301"/>
      <c r="E96" s="1301"/>
      <c r="F96" s="1301"/>
      <c r="G96" s="1301"/>
      <c r="H96" s="1301"/>
      <c r="I96" s="1301"/>
      <c r="J96" s="1301"/>
      <c r="K96" s="1301"/>
      <c r="L96" s="1301"/>
      <c r="M96" s="1301"/>
      <c r="N96" s="1301"/>
      <c r="O96" s="1301"/>
      <c r="P96" s="1301"/>
      <c r="Q96" s="1301"/>
      <c r="R96" s="1301"/>
      <c r="S96" s="1301"/>
      <c r="T96" s="1301"/>
      <c r="U96" s="1301"/>
      <c r="V96" s="1301"/>
      <c r="W96" s="1301"/>
      <c r="X96" s="1301"/>
      <c r="Y96" s="1301"/>
      <c r="Z96" s="1301"/>
      <c r="AA96" s="1301"/>
      <c r="AB96" s="1301"/>
      <c r="AC96" s="1301"/>
      <c r="AD96" s="1301"/>
      <c r="AE96" s="1301"/>
      <c r="AF96" s="1301"/>
      <c r="AG96" s="1301"/>
      <c r="AH96" s="1301"/>
      <c r="AI96" s="1301"/>
      <c r="AJ96" s="1301"/>
      <c r="AK96" s="1301"/>
      <c r="AL96" s="1301"/>
      <c r="AM96" s="1301"/>
      <c r="AN96" s="1301"/>
      <c r="AO96" s="1301"/>
      <c r="AP96" s="1301"/>
      <c r="AQ96" s="1301"/>
      <c r="AR96" s="1301"/>
      <c r="AS96" s="1302"/>
    </row>
    <row r="97" spans="3:48" ht="21" customHeight="1" x14ac:dyDescent="0.4">
      <c r="C97" s="169"/>
      <c r="D97" s="1111" t="s">
        <v>63</v>
      </c>
      <c r="E97" s="898"/>
      <c r="F97" s="898"/>
      <c r="G97" s="898"/>
      <c r="H97" s="898"/>
      <c r="I97" s="898"/>
      <c r="J97" s="898"/>
      <c r="K97" s="898"/>
      <c r="L97" s="898"/>
      <c r="M97" s="955"/>
      <c r="N97" s="956"/>
      <c r="O97" s="956"/>
      <c r="P97" s="956"/>
      <c r="Q97" s="956"/>
      <c r="R97" s="956"/>
      <c r="S97" s="175" t="s">
        <v>64</v>
      </c>
      <c r="T97" s="1102" t="str">
        <f>IF(AND(M86=1,M97&lt;&gt;""),IF(OR(ISBLANK(M97),ISNUMBER(M97)),"","エラー"),"")</f>
        <v/>
      </c>
      <c r="U97" s="1103"/>
      <c r="V97" s="1103"/>
      <c r="W97" s="1103"/>
      <c r="X97" s="1005" t="s">
        <v>491</v>
      </c>
      <c r="Y97" s="1005"/>
      <c r="Z97" s="1005"/>
      <c r="AA97" s="1005"/>
      <c r="AB97" s="1005"/>
      <c r="AC97" s="1005"/>
      <c r="AD97" s="1005"/>
      <c r="AE97" s="1005"/>
      <c r="AF97" s="1005"/>
      <c r="AG97" s="1005"/>
      <c r="AH97" s="1005"/>
      <c r="AI97" s="1005"/>
      <c r="AJ97" s="1005"/>
      <c r="AK97" s="1005"/>
      <c r="AL97" s="1005"/>
      <c r="AM97" s="1005"/>
      <c r="AN97" s="1005"/>
      <c r="AO97" s="1005"/>
      <c r="AP97" s="1005"/>
      <c r="AQ97" s="1005"/>
      <c r="AR97" s="1005"/>
      <c r="AS97" s="1006"/>
    </row>
    <row r="98" spans="3:48" ht="21" customHeight="1" x14ac:dyDescent="0.4">
      <c r="C98" s="169"/>
      <c r="D98" s="176"/>
      <c r="E98" s="897" t="s">
        <v>65</v>
      </c>
      <c r="F98" s="898"/>
      <c r="G98" s="898"/>
      <c r="H98" s="898"/>
      <c r="I98" s="898"/>
      <c r="J98" s="898"/>
      <c r="K98" s="898"/>
      <c r="L98" s="898"/>
      <c r="M98" s="1002" t="str">
        <f>IF(AND(M95&lt;&gt;"",M97&lt;&gt;"",T95="",T97=""),ROUNDDOWN(M97/M95*100,3),"")</f>
        <v/>
      </c>
      <c r="N98" s="1003"/>
      <c r="O98" s="1003"/>
      <c r="P98" s="1003"/>
      <c r="Q98" s="1003"/>
      <c r="R98" s="1003"/>
      <c r="S98" s="415" t="s">
        <v>66</v>
      </c>
      <c r="T98" s="1004" t="s">
        <v>69</v>
      </c>
      <c r="U98" s="1005"/>
      <c r="V98" s="1005"/>
      <c r="W98" s="1005"/>
      <c r="X98" s="1005"/>
      <c r="Y98" s="1005"/>
      <c r="Z98" s="1005"/>
      <c r="AA98" s="1005"/>
      <c r="AB98" s="1005"/>
      <c r="AC98" s="1005"/>
      <c r="AD98" s="1005"/>
      <c r="AE98" s="1005"/>
      <c r="AF98" s="1005"/>
      <c r="AG98" s="1005"/>
      <c r="AH98" s="1005"/>
      <c r="AI98" s="1005"/>
      <c r="AJ98" s="1005"/>
      <c r="AK98" s="1005"/>
      <c r="AL98" s="1005"/>
      <c r="AM98" s="1005"/>
      <c r="AN98" s="1005"/>
      <c r="AO98" s="1005"/>
      <c r="AP98" s="1005"/>
      <c r="AQ98" s="1005"/>
      <c r="AR98" s="1005"/>
      <c r="AS98" s="1006"/>
      <c r="AV98" s="354"/>
    </row>
    <row r="99" spans="3:48" ht="21" hidden="1" customHeight="1" x14ac:dyDescent="0.4">
      <c r="C99" s="169"/>
      <c r="D99" s="176"/>
      <c r="E99" s="897" t="s">
        <v>67</v>
      </c>
      <c r="F99" s="898"/>
      <c r="G99" s="898"/>
      <c r="H99" s="898"/>
      <c r="I99" s="898"/>
      <c r="J99" s="898"/>
      <c r="K99" s="898"/>
      <c r="L99" s="899"/>
      <c r="M99" s="1309" t="str">
        <f>IF(AND(M95&lt;&gt;"",M97&lt;&gt;"",T95="",T97=""),VLOOKUP(M98,判定テーブル,4),"")</f>
        <v/>
      </c>
      <c r="N99" s="1310"/>
      <c r="O99" s="1310"/>
      <c r="P99" s="1310"/>
      <c r="Q99" s="1310"/>
      <c r="R99" s="1310"/>
      <c r="S99" s="1311"/>
      <c r="T99" s="1004" t="s">
        <v>68</v>
      </c>
      <c r="U99" s="1005"/>
      <c r="V99" s="1005"/>
      <c r="W99" s="1005"/>
      <c r="X99" s="1005"/>
      <c r="Y99" s="1005"/>
      <c r="Z99" s="1005"/>
      <c r="AA99" s="1005"/>
      <c r="AB99" s="1005"/>
      <c r="AC99" s="1005"/>
      <c r="AD99" s="1005"/>
      <c r="AE99" s="1005"/>
      <c r="AF99" s="1005"/>
      <c r="AG99" s="1005"/>
      <c r="AH99" s="1005"/>
      <c r="AI99" s="1005"/>
      <c r="AJ99" s="1005"/>
      <c r="AK99" s="1005"/>
      <c r="AL99" s="1005"/>
      <c r="AM99" s="1005"/>
      <c r="AN99" s="1005"/>
      <c r="AO99" s="1005"/>
      <c r="AP99" s="1005"/>
      <c r="AQ99" s="1005"/>
      <c r="AR99" s="1005"/>
      <c r="AS99" s="1006"/>
      <c r="AV99" s="354"/>
    </row>
    <row r="100" spans="3:48" ht="21" hidden="1" customHeight="1" x14ac:dyDescent="0.4">
      <c r="C100" s="169"/>
      <c r="D100" s="176"/>
      <c r="E100" s="897" t="s">
        <v>70</v>
      </c>
      <c r="F100" s="898"/>
      <c r="G100" s="898"/>
      <c r="H100" s="898"/>
      <c r="I100" s="898"/>
      <c r="J100" s="898"/>
      <c r="K100" s="898"/>
      <c r="L100" s="898"/>
      <c r="M100" s="898"/>
      <c r="N100" s="898"/>
      <c r="O100" s="898"/>
      <c r="P100" s="898"/>
      <c r="Q100" s="898"/>
      <c r="R100" s="898"/>
      <c r="S100" s="899"/>
      <c r="T100" s="1298" t="str">
        <f>IF(AND(T95&lt;&gt;"エラー",T97&lt;&gt;"エラー"),IF(AND(M95&lt;&gt;"",M97&lt;&gt;""),IF(M95&lt;8000,ROUND(M95*0.1,0),800),""),"")</f>
        <v/>
      </c>
      <c r="U100" s="1299"/>
      <c r="V100" s="1299"/>
      <c r="W100" s="1299"/>
      <c r="X100" s="1299"/>
      <c r="Y100" s="1299"/>
      <c r="Z100" s="416" t="s">
        <v>62</v>
      </c>
      <c r="AA100" s="1004" t="s">
        <v>71</v>
      </c>
      <c r="AB100" s="1005"/>
      <c r="AC100" s="1005"/>
      <c r="AD100" s="1005"/>
      <c r="AE100" s="1005"/>
      <c r="AF100" s="1005"/>
      <c r="AG100" s="1005"/>
      <c r="AH100" s="1005"/>
      <c r="AI100" s="1005"/>
      <c r="AJ100" s="1005"/>
      <c r="AK100" s="1005"/>
      <c r="AL100" s="1005"/>
      <c r="AM100" s="1005"/>
      <c r="AN100" s="1005"/>
      <c r="AO100" s="1005"/>
      <c r="AP100" s="1005"/>
      <c r="AQ100" s="1005"/>
      <c r="AR100" s="1005"/>
      <c r="AS100" s="1006"/>
      <c r="AV100" s="354"/>
    </row>
    <row r="101" spans="3:48" ht="21" hidden="1" customHeight="1" x14ac:dyDescent="0.4">
      <c r="C101" s="169"/>
      <c r="D101" s="176"/>
      <c r="E101" s="897" t="s">
        <v>72</v>
      </c>
      <c r="F101" s="898"/>
      <c r="G101" s="898"/>
      <c r="H101" s="898"/>
      <c r="I101" s="898"/>
      <c r="J101" s="898"/>
      <c r="K101" s="898"/>
      <c r="L101" s="898"/>
      <c r="M101" s="898"/>
      <c r="N101" s="898"/>
      <c r="O101" s="898"/>
      <c r="P101" s="898"/>
      <c r="Q101" s="898"/>
      <c r="R101" s="898"/>
      <c r="S101" s="899"/>
      <c r="T101" s="1298" t="str">
        <f>IF(AND(T95&lt;&gt;"エラー",T97&lt;&gt;"エラー"),IF(AND(M95&lt;&gt;"",M97&lt;&gt;""),MIN(MIN(ROUND(M95*VLOOKUP(M98,判定テーブル,3)/100-M97,0),800),M95-M97),""),"")</f>
        <v/>
      </c>
      <c r="U101" s="1299"/>
      <c r="V101" s="1299"/>
      <c r="W101" s="1299"/>
      <c r="X101" s="1299"/>
      <c r="Y101" s="1299"/>
      <c r="Z101" s="416" t="s">
        <v>62</v>
      </c>
      <c r="AA101" s="1004" t="s">
        <v>73</v>
      </c>
      <c r="AB101" s="1005"/>
      <c r="AC101" s="1005"/>
      <c r="AD101" s="1005"/>
      <c r="AE101" s="1005"/>
      <c r="AF101" s="1005"/>
      <c r="AG101" s="1005"/>
      <c r="AH101" s="1005"/>
      <c r="AI101" s="1005"/>
      <c r="AJ101" s="1005"/>
      <c r="AK101" s="1005"/>
      <c r="AL101" s="1005"/>
      <c r="AM101" s="1005"/>
      <c r="AN101" s="1005"/>
      <c r="AO101" s="1005"/>
      <c r="AP101" s="1005"/>
      <c r="AQ101" s="1005"/>
      <c r="AR101" s="1005"/>
      <c r="AS101" s="1006"/>
      <c r="AV101" s="354"/>
    </row>
    <row r="102" spans="3:48" ht="21" hidden="1" customHeight="1" x14ac:dyDescent="0.4">
      <c r="C102" s="169"/>
      <c r="D102" s="177"/>
      <c r="E102" s="1223" t="str">
        <f>IF(事業区分=1,IF(T100&gt;T101,"ｃ．の下限値が、ｄ．の上限値を超えており、採択要件不適合で今回は申請できません","下限～上限間に当てはまる数値を②に記入してください"),"")</f>
        <v/>
      </c>
      <c r="F102" s="1224"/>
      <c r="G102" s="1224"/>
      <c r="H102" s="1224"/>
      <c r="I102" s="1224"/>
      <c r="J102" s="1224"/>
      <c r="K102" s="1224"/>
      <c r="L102" s="1224"/>
      <c r="M102" s="1224"/>
      <c r="N102" s="1224"/>
      <c r="O102" s="1224"/>
      <c r="P102" s="1224"/>
      <c r="Q102" s="1224"/>
      <c r="R102" s="1224"/>
      <c r="S102" s="1224"/>
      <c r="T102" s="1224"/>
      <c r="U102" s="1224"/>
      <c r="V102" s="1224"/>
      <c r="W102" s="1224"/>
      <c r="X102" s="1224"/>
      <c r="Y102" s="1224"/>
      <c r="Z102" s="1224"/>
      <c r="AA102" s="1224"/>
      <c r="AB102" s="1224"/>
      <c r="AC102" s="1224"/>
      <c r="AD102" s="1224"/>
      <c r="AE102" s="1224"/>
      <c r="AF102" s="1224"/>
      <c r="AG102" s="1224"/>
      <c r="AH102" s="1224"/>
      <c r="AI102" s="1224"/>
      <c r="AJ102" s="1224"/>
      <c r="AK102" s="1224"/>
      <c r="AL102" s="1224"/>
      <c r="AM102" s="1224"/>
      <c r="AN102" s="1224"/>
      <c r="AO102" s="1224"/>
      <c r="AP102" s="1224"/>
      <c r="AQ102" s="1224"/>
      <c r="AR102" s="1224"/>
      <c r="AS102" s="1225"/>
    </row>
    <row r="103" spans="3:48" ht="21" customHeight="1" x14ac:dyDescent="0.4">
      <c r="C103" s="544"/>
      <c r="D103" s="961" t="s">
        <v>686</v>
      </c>
      <c r="E103" s="962"/>
      <c r="F103" s="962"/>
      <c r="G103" s="962"/>
      <c r="H103" s="962"/>
      <c r="I103" s="962"/>
      <c r="J103" s="962"/>
      <c r="K103" s="911" t="s">
        <v>687</v>
      </c>
      <c r="L103" s="912"/>
      <c r="M103" s="955"/>
      <c r="N103" s="956"/>
      <c r="O103" s="956"/>
      <c r="P103" s="956"/>
      <c r="Q103" s="956"/>
      <c r="R103" s="956"/>
      <c r="S103" s="179" t="s">
        <v>64</v>
      </c>
      <c r="T103" s="963" t="str">
        <f>IF(AND(事業区分=1,M103&lt;&gt;""),IF(ISNUMBER(M103),IF(AND(M103&gt;0,M103&lt;=M95-M97),"基準適合です","修正が必要です"),"エラー"),"")</f>
        <v/>
      </c>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5"/>
      <c r="AV103" s="354"/>
    </row>
    <row r="104" spans="3:48" ht="21" customHeight="1" x14ac:dyDescent="0.4">
      <c r="C104" s="169"/>
      <c r="D104" s="881"/>
      <c r="E104" s="825"/>
      <c r="F104" s="825"/>
      <c r="G104" s="825"/>
      <c r="H104" s="825"/>
      <c r="I104" s="825"/>
      <c r="J104" s="185"/>
      <c r="K104" s="882" t="s">
        <v>665</v>
      </c>
      <c r="L104" s="883"/>
      <c r="M104" s="955"/>
      <c r="N104" s="956"/>
      <c r="O104" s="956"/>
      <c r="P104" s="956"/>
      <c r="Q104" s="956"/>
      <c r="R104" s="956"/>
      <c r="S104" s="179" t="s">
        <v>64</v>
      </c>
      <c r="T104" s="963" t="str">
        <f>IF(AND(事業区分=1,M104&lt;&gt;""),IF(ISNUMBER(M104),IF(AND(M104&gt;=0,M104&lt;=M103),"基準適合です","修正が必要です"),"エラー"),"")</f>
        <v/>
      </c>
      <c r="U104" s="964"/>
      <c r="V104" s="964"/>
      <c r="W104" s="964"/>
      <c r="X104" s="964"/>
      <c r="Y104" s="964"/>
      <c r="Z104" s="964"/>
      <c r="AA104" s="964"/>
      <c r="AB104" s="964"/>
      <c r="AC104" s="964"/>
      <c r="AD104" s="964"/>
      <c r="AE104" s="964"/>
      <c r="AF104" s="964"/>
      <c r="AG104" s="964"/>
      <c r="AH104" s="964"/>
      <c r="AI104" s="964"/>
      <c r="AJ104" s="964"/>
      <c r="AK104" s="964"/>
      <c r="AL104" s="964"/>
      <c r="AM104" s="964"/>
      <c r="AN104" s="964"/>
      <c r="AO104" s="964"/>
      <c r="AP104" s="964"/>
      <c r="AQ104" s="964"/>
      <c r="AR104" s="964"/>
      <c r="AS104" s="965"/>
      <c r="AV104" s="354"/>
    </row>
    <row r="105" spans="3:48" ht="21" hidden="1" customHeight="1" x14ac:dyDescent="0.4">
      <c r="C105" s="169"/>
      <c r="D105" s="460"/>
      <c r="E105" s="460"/>
      <c r="F105" s="460"/>
      <c r="G105" s="460"/>
      <c r="H105" s="460"/>
      <c r="I105" s="460"/>
      <c r="J105" s="460"/>
      <c r="K105" s="460"/>
      <c r="L105" s="460"/>
      <c r="M105" s="540"/>
      <c r="N105" s="540"/>
      <c r="O105" s="540"/>
      <c r="P105" s="540"/>
      <c r="Q105" s="540"/>
      <c r="R105" s="540"/>
      <c r="S105" s="541"/>
      <c r="T105" s="542"/>
      <c r="U105" s="542"/>
      <c r="V105" s="542"/>
      <c r="W105" s="542"/>
      <c r="X105" s="542"/>
      <c r="Y105" s="542"/>
      <c r="Z105" s="542"/>
      <c r="AA105" s="542"/>
      <c r="AB105" s="542"/>
      <c r="AC105" s="542"/>
      <c r="AD105" s="542"/>
      <c r="AE105" s="542"/>
      <c r="AF105" s="542"/>
      <c r="AG105" s="542"/>
      <c r="AH105" s="542"/>
      <c r="AI105" s="542"/>
      <c r="AJ105" s="542"/>
      <c r="AK105" s="542"/>
      <c r="AL105" s="542"/>
      <c r="AM105" s="542"/>
      <c r="AN105" s="542"/>
      <c r="AO105" s="542"/>
      <c r="AP105" s="542"/>
      <c r="AQ105" s="542"/>
      <c r="AR105" s="542"/>
      <c r="AS105" s="543"/>
      <c r="AV105" s="354"/>
    </row>
    <row r="106" spans="3:48" ht="21" hidden="1" customHeight="1" x14ac:dyDescent="0.4">
      <c r="C106" s="1053" t="s">
        <v>75</v>
      </c>
      <c r="D106" s="1170"/>
      <c r="E106" s="1170"/>
      <c r="F106" s="1170"/>
      <c r="G106" s="1170"/>
      <c r="H106" s="1170"/>
      <c r="I106" s="1170"/>
      <c r="J106" s="1170"/>
      <c r="K106" s="1170"/>
      <c r="L106" s="1170"/>
      <c r="M106" s="1170"/>
      <c r="N106" s="1170"/>
      <c r="O106" s="1170"/>
      <c r="P106" s="1170"/>
      <c r="Q106" s="1170"/>
      <c r="R106" s="1170"/>
      <c r="S106" s="1170"/>
      <c r="T106" s="1170"/>
      <c r="U106" s="1170"/>
      <c r="V106" s="1170"/>
      <c r="W106" s="1170"/>
      <c r="X106" s="1170"/>
      <c r="Y106" s="1170"/>
      <c r="Z106" s="1170"/>
      <c r="AA106" s="1170"/>
      <c r="AB106" s="1170"/>
      <c r="AC106" s="1170"/>
      <c r="AD106" s="1170"/>
      <c r="AE106" s="1170"/>
      <c r="AF106" s="1170"/>
      <c r="AG106" s="1170"/>
      <c r="AH106" s="1170"/>
      <c r="AI106" s="1170"/>
      <c r="AJ106" s="1170"/>
      <c r="AK106" s="1170"/>
      <c r="AL106" s="1170"/>
      <c r="AM106" s="1170"/>
      <c r="AN106" s="1170"/>
      <c r="AO106" s="1170"/>
      <c r="AP106" s="1170"/>
      <c r="AQ106" s="1170"/>
      <c r="AR106" s="1170"/>
      <c r="AS106" s="1226"/>
      <c r="AV106" s="354"/>
    </row>
    <row r="107" spans="3:48" ht="21" hidden="1" customHeight="1" x14ac:dyDescent="0.4">
      <c r="C107" s="169"/>
      <c r="D107" s="897" t="s">
        <v>76</v>
      </c>
      <c r="E107" s="898"/>
      <c r="F107" s="898"/>
      <c r="G107" s="898"/>
      <c r="H107" s="898"/>
      <c r="I107" s="898"/>
      <c r="J107" s="898"/>
      <c r="K107" s="898"/>
      <c r="L107" s="899"/>
      <c r="M107" s="955"/>
      <c r="N107" s="956"/>
      <c r="O107" s="956"/>
      <c r="P107" s="956"/>
      <c r="Q107" s="956"/>
      <c r="R107" s="956"/>
      <c r="S107" s="175" t="s">
        <v>64</v>
      </c>
      <c r="T107" s="1102" t="str">
        <f>IF(AND(事業区分=2,M107&lt;&gt;""),IF(OR(ISBLANK(M107),ISNUMBER(M107)),"","エラー"),"")</f>
        <v/>
      </c>
      <c r="U107" s="1103"/>
      <c r="V107" s="1103"/>
      <c r="W107" s="1103"/>
      <c r="X107" s="898" t="s">
        <v>491</v>
      </c>
      <c r="Y107" s="898"/>
      <c r="Z107" s="898"/>
      <c r="AA107" s="898"/>
      <c r="AB107" s="898"/>
      <c r="AC107" s="898"/>
      <c r="AD107" s="898"/>
      <c r="AE107" s="898"/>
      <c r="AF107" s="898"/>
      <c r="AG107" s="898"/>
      <c r="AH107" s="898"/>
      <c r="AI107" s="898"/>
      <c r="AJ107" s="898"/>
      <c r="AK107" s="898"/>
      <c r="AL107" s="898"/>
      <c r="AM107" s="898"/>
      <c r="AN107" s="898"/>
      <c r="AO107" s="898"/>
      <c r="AP107" s="898"/>
      <c r="AQ107" s="898"/>
      <c r="AR107" s="898"/>
      <c r="AS107" s="998"/>
      <c r="AV107" s="356"/>
    </row>
    <row r="108" spans="3:48" ht="21" hidden="1" customHeight="1" thickBot="1" x14ac:dyDescent="0.45">
      <c r="C108" s="180"/>
      <c r="D108" s="1152" t="s">
        <v>74</v>
      </c>
      <c r="E108" s="1000"/>
      <c r="F108" s="1000"/>
      <c r="G108" s="1000"/>
      <c r="H108" s="1000"/>
      <c r="I108" s="1000"/>
      <c r="J108" s="1000"/>
      <c r="K108" s="1000"/>
      <c r="L108" s="1020"/>
      <c r="M108" s="1227"/>
      <c r="N108" s="1228"/>
      <c r="O108" s="1228"/>
      <c r="P108" s="1228"/>
      <c r="Q108" s="1228"/>
      <c r="R108" s="1228"/>
      <c r="S108" s="181" t="s">
        <v>64</v>
      </c>
      <c r="T108" s="1115" t="str">
        <f>IF(AND(事業区分=2,M108&lt;&gt;""),IF(ISNUMBER(M108),IF(AND(M108&gt;0,M108&lt;=800),"基準適合です","修正が必要です"),"エラー"),"上限は８００件")</f>
        <v>上限は８００件</v>
      </c>
      <c r="U108" s="1116"/>
      <c r="V108" s="1116"/>
      <c r="W108" s="1116"/>
      <c r="X108" s="1116"/>
      <c r="Y108" s="1116"/>
      <c r="Z108" s="1116"/>
      <c r="AA108" s="1296"/>
      <c r="AB108" s="1296"/>
      <c r="AC108" s="1296"/>
      <c r="AD108" s="1296"/>
      <c r="AE108" s="1296"/>
      <c r="AF108" s="1296"/>
      <c r="AG108" s="1296"/>
      <c r="AH108" s="1296"/>
      <c r="AI108" s="1296"/>
      <c r="AJ108" s="1296"/>
      <c r="AK108" s="1296"/>
      <c r="AL108" s="1296"/>
      <c r="AM108" s="1296"/>
      <c r="AN108" s="1296"/>
      <c r="AO108" s="1296"/>
      <c r="AP108" s="1296"/>
      <c r="AQ108" s="1296"/>
      <c r="AR108" s="1296"/>
      <c r="AS108" s="1297"/>
      <c r="AV108" s="354"/>
    </row>
    <row r="109" spans="3:48" ht="21" customHeight="1" x14ac:dyDescent="0.4">
      <c r="C109" s="624" t="s">
        <v>629</v>
      </c>
      <c r="D109" s="539"/>
      <c r="E109" s="539"/>
      <c r="F109" s="539"/>
      <c r="G109" s="539"/>
      <c r="H109" s="539"/>
      <c r="I109" s="539"/>
      <c r="J109" s="539"/>
      <c r="K109" s="539"/>
      <c r="L109" s="539"/>
      <c r="M109" s="625"/>
      <c r="N109" s="625"/>
      <c r="O109" s="625"/>
      <c r="P109" s="625"/>
      <c r="Q109" s="625"/>
      <c r="R109" s="625"/>
      <c r="S109" s="188"/>
      <c r="T109" s="626"/>
      <c r="U109" s="626"/>
      <c r="V109" s="626"/>
      <c r="W109" s="626"/>
      <c r="X109" s="626"/>
      <c r="Y109" s="626"/>
      <c r="Z109" s="626"/>
      <c r="AA109" s="626"/>
      <c r="AB109" s="626"/>
      <c r="AC109" s="626"/>
      <c r="AD109" s="626"/>
      <c r="AE109" s="626"/>
      <c r="AF109" s="627"/>
      <c r="AG109" s="628">
        <v>1</v>
      </c>
      <c r="AH109" s="403" t="s">
        <v>632</v>
      </c>
      <c r="AI109" s="404"/>
      <c r="AJ109" s="404"/>
      <c r="AK109" s="404"/>
      <c r="AL109" s="404"/>
      <c r="AM109" s="404"/>
      <c r="AN109" s="404"/>
      <c r="AO109" s="404"/>
      <c r="AP109" s="404"/>
      <c r="AQ109" s="370"/>
      <c r="AR109" s="239"/>
      <c r="AS109" s="455"/>
      <c r="AV109" s="356"/>
    </row>
    <row r="110" spans="3:48" ht="21" customHeight="1" x14ac:dyDescent="0.4">
      <c r="C110" s="438"/>
      <c r="D110" s="897" t="s">
        <v>631</v>
      </c>
      <c r="E110" s="898"/>
      <c r="F110" s="898"/>
      <c r="G110" s="898"/>
      <c r="H110" s="898"/>
      <c r="I110" s="898"/>
      <c r="J110" s="898"/>
      <c r="K110" s="898"/>
      <c r="L110" s="899"/>
      <c r="M110" s="1229"/>
      <c r="N110" s="1230"/>
      <c r="O110" s="1230"/>
      <c r="P110" s="1230"/>
      <c r="Q110" s="1230"/>
      <c r="R110" s="1230"/>
      <c r="S110" s="1231"/>
      <c r="T110" s="854" t="str">
        <f>IF(OR(M110=1,M110=2,M110=3),VLOOKUP(M110,AG109:AS111,2,FALSE),IF(M110="","","エラー"))</f>
        <v/>
      </c>
      <c r="U110" s="855"/>
      <c r="V110" s="855"/>
      <c r="W110" s="855"/>
      <c r="X110" s="855"/>
      <c r="Y110" s="855"/>
      <c r="Z110" s="855"/>
      <c r="AA110" s="855"/>
      <c r="AB110" s="855"/>
      <c r="AC110" s="855"/>
      <c r="AD110" s="855"/>
      <c r="AE110" s="855"/>
      <c r="AF110" s="926"/>
      <c r="AG110" s="628">
        <v>2</v>
      </c>
      <c r="AH110" s="403" t="s">
        <v>630</v>
      </c>
      <c r="AI110" s="404"/>
      <c r="AJ110" s="404"/>
      <c r="AK110" s="404"/>
      <c r="AL110" s="404"/>
      <c r="AM110" s="404"/>
      <c r="AN110" s="404"/>
      <c r="AO110" s="404"/>
      <c r="AP110" s="404"/>
      <c r="AQ110" s="370"/>
      <c r="AR110" s="239"/>
      <c r="AS110" s="455"/>
      <c r="AV110" s="356"/>
    </row>
    <row r="111" spans="3:48" ht="21" customHeight="1" thickBot="1" x14ac:dyDescent="0.45">
      <c r="C111" s="848"/>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957"/>
      <c r="AG111" s="629">
        <v>3</v>
      </c>
      <c r="AH111" s="582" t="s">
        <v>633</v>
      </c>
      <c r="AI111" s="462"/>
      <c r="AJ111" s="462"/>
      <c r="AK111" s="462"/>
      <c r="AL111" s="462"/>
      <c r="AM111" s="462"/>
      <c r="AN111" s="462"/>
      <c r="AO111" s="462"/>
      <c r="AP111" s="462"/>
      <c r="AQ111" s="463"/>
      <c r="AR111" s="238"/>
      <c r="AS111" s="456"/>
      <c r="AV111" s="356"/>
    </row>
    <row r="112" spans="3:48" ht="21" customHeight="1" x14ac:dyDescent="0.4">
      <c r="D112" s="154"/>
      <c r="E112" s="154"/>
      <c r="F112" s="154"/>
      <c r="G112" s="154"/>
      <c r="H112" s="154"/>
      <c r="I112" s="154"/>
      <c r="J112" s="154"/>
      <c r="K112" s="154"/>
      <c r="L112" s="154"/>
      <c r="M112" s="390"/>
      <c r="N112" s="390"/>
      <c r="O112" s="390"/>
      <c r="P112" s="390"/>
      <c r="Q112" s="390"/>
      <c r="R112" s="390"/>
      <c r="T112" s="388"/>
      <c r="U112" s="388"/>
      <c r="V112" s="388"/>
      <c r="W112" s="388"/>
      <c r="X112" s="388"/>
      <c r="Y112" s="388"/>
      <c r="Z112" s="388"/>
      <c r="AA112" s="389"/>
      <c r="AB112" s="389"/>
      <c r="AC112" s="389"/>
      <c r="AD112" s="389"/>
      <c r="AE112" s="389"/>
      <c r="AF112" s="389"/>
      <c r="AG112" s="389"/>
      <c r="AH112" s="389"/>
      <c r="AI112" s="389"/>
      <c r="AJ112" s="389"/>
      <c r="AK112" s="389"/>
      <c r="AL112" s="389"/>
      <c r="AM112" s="389"/>
      <c r="AN112" s="389"/>
      <c r="AO112" s="389"/>
      <c r="AP112" s="389"/>
      <c r="AQ112" s="389"/>
      <c r="AR112" s="389"/>
      <c r="AS112" s="389"/>
      <c r="AV112" s="356"/>
    </row>
    <row r="113" spans="2:48" ht="21" customHeight="1" x14ac:dyDescent="0.4">
      <c r="B113" s="159" t="s">
        <v>621</v>
      </c>
      <c r="AV113" s="356"/>
    </row>
    <row r="114" spans="2:48" ht="21" customHeight="1" thickBot="1" x14ac:dyDescent="0.45">
      <c r="B114" s="159"/>
      <c r="C114" s="146" t="s">
        <v>634</v>
      </c>
      <c r="AV114" s="356"/>
    </row>
    <row r="115" spans="2:48" ht="21" customHeight="1" thickBot="1" x14ac:dyDescent="0.45">
      <c r="B115" s="159"/>
      <c r="C115" s="784" t="s">
        <v>607</v>
      </c>
      <c r="D115" s="785"/>
      <c r="E115" s="785"/>
      <c r="F115" s="785"/>
      <c r="G115" s="785"/>
      <c r="H115" s="785"/>
      <c r="I115" s="785"/>
      <c r="J115" s="785"/>
      <c r="K115" s="785"/>
      <c r="L115" s="786"/>
      <c r="M115" s="787"/>
      <c r="N115" s="788"/>
      <c r="O115" s="788"/>
      <c r="P115" s="788"/>
      <c r="Q115" s="788"/>
      <c r="R115" s="788"/>
      <c r="S115" s="451" t="s">
        <v>605</v>
      </c>
      <c r="T115" s="1189" t="s">
        <v>737</v>
      </c>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1"/>
      <c r="AV115" s="356"/>
    </row>
    <row r="116" spans="2:48" ht="21" customHeight="1" x14ac:dyDescent="0.4">
      <c r="B116" s="159"/>
      <c r="C116" s="784" t="s">
        <v>636</v>
      </c>
      <c r="D116" s="785"/>
      <c r="E116" s="785"/>
      <c r="F116" s="785"/>
      <c r="G116" s="786"/>
      <c r="H116" s="792"/>
      <c r="I116" s="793"/>
      <c r="J116" s="793"/>
      <c r="K116" s="793"/>
      <c r="L116" s="794"/>
      <c r="M116" s="798" t="s">
        <v>637</v>
      </c>
      <c r="N116" s="799"/>
      <c r="O116" s="799"/>
      <c r="P116" s="799"/>
      <c r="Q116" s="799"/>
      <c r="R116" s="799"/>
      <c r="S116" s="800"/>
      <c r="T116" s="804"/>
      <c r="U116" s="805"/>
      <c r="V116" s="805"/>
      <c r="W116" s="805"/>
      <c r="X116" s="805"/>
      <c r="Y116" s="805"/>
      <c r="Z116" s="805"/>
      <c r="AA116" s="805"/>
      <c r="AB116" s="805"/>
      <c r="AC116" s="805"/>
      <c r="AD116" s="805"/>
      <c r="AE116" s="805"/>
      <c r="AF116" s="830" t="s">
        <v>638</v>
      </c>
      <c r="AG116" s="831"/>
      <c r="AH116" s="831"/>
      <c r="AI116" s="831"/>
      <c r="AJ116" s="832"/>
      <c r="AK116" s="822"/>
      <c r="AL116" s="822"/>
      <c r="AM116" s="830" t="s">
        <v>639</v>
      </c>
      <c r="AN116" s="831"/>
      <c r="AO116" s="831"/>
      <c r="AP116" s="831"/>
      <c r="AQ116" s="832"/>
      <c r="AR116" s="822"/>
      <c r="AS116" s="817"/>
      <c r="AV116" s="356"/>
    </row>
    <row r="117" spans="2:48" ht="21" customHeight="1" thickBot="1" x14ac:dyDescent="0.45">
      <c r="B117" s="159"/>
      <c r="C117" s="789"/>
      <c r="D117" s="790"/>
      <c r="E117" s="790"/>
      <c r="F117" s="790"/>
      <c r="G117" s="791"/>
      <c r="H117" s="795"/>
      <c r="I117" s="796"/>
      <c r="J117" s="796"/>
      <c r="K117" s="796"/>
      <c r="L117" s="797"/>
      <c r="M117" s="801"/>
      <c r="N117" s="802"/>
      <c r="O117" s="802"/>
      <c r="P117" s="802"/>
      <c r="Q117" s="802"/>
      <c r="R117" s="802"/>
      <c r="S117" s="803"/>
      <c r="T117" s="807"/>
      <c r="U117" s="808"/>
      <c r="V117" s="808"/>
      <c r="W117" s="808"/>
      <c r="X117" s="808"/>
      <c r="Y117" s="808"/>
      <c r="Z117" s="808"/>
      <c r="AA117" s="808"/>
      <c r="AB117" s="808"/>
      <c r="AC117" s="808"/>
      <c r="AD117" s="808"/>
      <c r="AE117" s="808"/>
      <c r="AF117" s="833"/>
      <c r="AG117" s="834"/>
      <c r="AH117" s="834"/>
      <c r="AI117" s="834"/>
      <c r="AJ117" s="835"/>
      <c r="AK117" s="823"/>
      <c r="AL117" s="823"/>
      <c r="AM117" s="833"/>
      <c r="AN117" s="834"/>
      <c r="AO117" s="834"/>
      <c r="AP117" s="834"/>
      <c r="AQ117" s="835"/>
      <c r="AR117" s="823"/>
      <c r="AS117" s="819"/>
      <c r="AV117" s="356"/>
    </row>
    <row r="118" spans="2:48" ht="21" customHeight="1" x14ac:dyDescent="0.4">
      <c r="B118" s="159"/>
      <c r="C118" s="824" t="s">
        <v>640</v>
      </c>
      <c r="D118" s="825"/>
      <c r="E118" s="825"/>
      <c r="F118" s="825"/>
      <c r="G118" s="825"/>
      <c r="H118" s="825"/>
      <c r="I118" s="825"/>
      <c r="J118" s="825"/>
      <c r="K118" s="825"/>
      <c r="L118" s="826"/>
      <c r="M118" s="827"/>
      <c r="N118" s="828"/>
      <c r="O118" s="828"/>
      <c r="P118" s="828"/>
      <c r="Q118" s="828"/>
      <c r="R118" s="828"/>
      <c r="S118" s="829"/>
      <c r="T118" s="452"/>
      <c r="U118" s="696">
        <v>1</v>
      </c>
      <c r="V118" s="903" t="s">
        <v>772</v>
      </c>
      <c r="W118" s="904"/>
      <c r="X118" s="904"/>
      <c r="Y118" s="904"/>
      <c r="Z118" s="904"/>
      <c r="AA118" s="904"/>
      <c r="AB118" s="904"/>
      <c r="AC118" s="904"/>
      <c r="AD118" s="904"/>
      <c r="AE118" s="667" t="s">
        <v>773</v>
      </c>
      <c r="AF118" s="667"/>
      <c r="AG118" s="667"/>
      <c r="AH118" s="667"/>
      <c r="AI118" s="667"/>
      <c r="AJ118" s="667"/>
      <c r="AK118" s="667"/>
      <c r="AL118" s="667"/>
      <c r="AM118" s="667"/>
      <c r="AN118" s="667"/>
      <c r="AO118" s="667"/>
      <c r="AP118" s="667"/>
      <c r="AQ118" s="667"/>
      <c r="AR118" s="667"/>
      <c r="AS118" s="668"/>
      <c r="AV118" s="356"/>
    </row>
    <row r="119" spans="2:48" ht="21" customHeight="1" thickBot="1" x14ac:dyDescent="0.45">
      <c r="B119" s="159"/>
      <c r="T119"/>
      <c r="U119" s="697">
        <v>2</v>
      </c>
      <c r="V119" s="669" t="s">
        <v>608</v>
      </c>
      <c r="W119" s="592"/>
      <c r="X119" s="670"/>
      <c r="Y119" s="592"/>
      <c r="Z119" s="592"/>
      <c r="AA119" s="671"/>
      <c r="AB119" s="671"/>
      <c r="AC119" s="671"/>
      <c r="AD119" s="671"/>
      <c r="AE119" s="671"/>
      <c r="AF119" s="671"/>
      <c r="AG119" s="671"/>
      <c r="AH119" s="671"/>
      <c r="AI119" s="671"/>
      <c r="AJ119" s="671"/>
      <c r="AK119" s="671"/>
      <c r="AL119" s="671"/>
      <c r="AM119" s="671"/>
      <c r="AN119" s="671"/>
      <c r="AO119" s="671"/>
      <c r="AP119" s="671"/>
      <c r="AQ119" s="671"/>
      <c r="AR119" s="671"/>
      <c r="AS119" s="633"/>
      <c r="AV119" s="356"/>
    </row>
    <row r="120" spans="2:48" ht="21" hidden="1" customHeight="1" x14ac:dyDescent="0.4">
      <c r="B120" s="159"/>
      <c r="T120"/>
      <c r="U120" s="546"/>
      <c r="V120" s="705" t="s">
        <v>797</v>
      </c>
      <c r="W120" s="555"/>
      <c r="X120" s="555" t="str">
        <f>IF(AK116=1,"新規",IF(AK116=2,"入替",""))</f>
        <v/>
      </c>
      <c r="Y120" s="555"/>
      <c r="Z120" s="555"/>
      <c r="AA120" s="547"/>
      <c r="AB120" s="547"/>
      <c r="AC120" s="547"/>
      <c r="AD120" s="547"/>
      <c r="AE120" s="547"/>
      <c r="AF120" s="547"/>
      <c r="AG120" s="547"/>
      <c r="AH120" s="547"/>
      <c r="AI120" s="547"/>
      <c r="AJ120" s="547"/>
      <c r="AK120" s="547"/>
      <c r="AL120" s="547"/>
      <c r="AM120" s="547"/>
      <c r="AN120" s="547"/>
      <c r="AO120" s="547"/>
      <c r="AP120" s="547"/>
      <c r="AQ120" s="547"/>
      <c r="AR120" s="547"/>
      <c r="AS120" s="154"/>
      <c r="AV120" s="356"/>
    </row>
    <row r="121" spans="2:48" ht="21" hidden="1" customHeight="1" x14ac:dyDescent="0.4">
      <c r="B121" s="159"/>
      <c r="T121"/>
      <c r="U121" s="704"/>
      <c r="V121" s="705" t="s">
        <v>656</v>
      </c>
      <c r="W121" s="555"/>
      <c r="X121" s="547" t="str">
        <f>IF(OR(AR116=1,AR116=2),VLOOKUP(AR116,U118:AD119,2,FALSE),"")</f>
        <v/>
      </c>
      <c r="Y121" s="546"/>
      <c r="Z121" s="546"/>
      <c r="AA121" s="547"/>
      <c r="AB121" s="547"/>
      <c r="AC121" s="547"/>
      <c r="AD121" s="547"/>
      <c r="AE121" s="547"/>
      <c r="AF121" s="547"/>
      <c r="AG121" s="547"/>
      <c r="AH121" s="547"/>
      <c r="AI121" s="547"/>
      <c r="AJ121" s="547"/>
      <c r="AK121" s="547"/>
      <c r="AL121" s="547"/>
      <c r="AM121" s="547"/>
      <c r="AN121" s="547"/>
      <c r="AO121" s="547"/>
      <c r="AP121" s="547"/>
      <c r="AQ121" s="547"/>
      <c r="AR121" s="547"/>
      <c r="AS121" s="154"/>
      <c r="AV121" s="356"/>
    </row>
    <row r="122" spans="2:48" ht="21" customHeight="1" thickBot="1" x14ac:dyDescent="0.45">
      <c r="B122" s="159"/>
      <c r="C122" s="146" t="s">
        <v>734</v>
      </c>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V122" s="356"/>
    </row>
    <row r="123" spans="2:48" ht="21" customHeight="1" thickBot="1" x14ac:dyDescent="0.45">
      <c r="B123" s="159"/>
      <c r="C123" s="784" t="s">
        <v>607</v>
      </c>
      <c r="D123" s="785"/>
      <c r="E123" s="785"/>
      <c r="F123" s="785"/>
      <c r="G123" s="785"/>
      <c r="H123" s="785"/>
      <c r="I123" s="785"/>
      <c r="J123" s="785"/>
      <c r="K123" s="785"/>
      <c r="L123" s="786"/>
      <c r="M123" s="787"/>
      <c r="N123" s="788"/>
      <c r="O123" s="788"/>
      <c r="P123" s="788"/>
      <c r="Q123" s="788"/>
      <c r="R123" s="788"/>
      <c r="S123" s="451" t="s">
        <v>605</v>
      </c>
      <c r="T123" s="1189" t="s">
        <v>737</v>
      </c>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1"/>
      <c r="AV123" s="356"/>
    </row>
    <row r="124" spans="2:48" ht="21" customHeight="1" x14ac:dyDescent="0.4">
      <c r="B124" s="159"/>
      <c r="C124" s="784" t="s">
        <v>636</v>
      </c>
      <c r="D124" s="785"/>
      <c r="E124" s="785"/>
      <c r="F124" s="785"/>
      <c r="G124" s="786"/>
      <c r="H124" s="792"/>
      <c r="I124" s="793"/>
      <c r="J124" s="793"/>
      <c r="K124" s="793"/>
      <c r="L124" s="794"/>
      <c r="M124" s="798" t="s">
        <v>637</v>
      </c>
      <c r="N124" s="799"/>
      <c r="O124" s="799"/>
      <c r="P124" s="799"/>
      <c r="Q124" s="799"/>
      <c r="R124" s="799"/>
      <c r="S124" s="800"/>
      <c r="T124" s="804"/>
      <c r="U124" s="805"/>
      <c r="V124" s="805"/>
      <c r="W124" s="805"/>
      <c r="X124" s="805"/>
      <c r="Y124" s="805"/>
      <c r="Z124" s="805"/>
      <c r="AA124" s="805"/>
      <c r="AB124" s="805"/>
      <c r="AC124" s="805"/>
      <c r="AD124" s="805"/>
      <c r="AE124" s="806"/>
      <c r="AF124" s="830" t="s">
        <v>638</v>
      </c>
      <c r="AG124" s="831"/>
      <c r="AH124" s="831"/>
      <c r="AI124" s="831"/>
      <c r="AJ124" s="832"/>
      <c r="AK124" s="816"/>
      <c r="AL124" s="817"/>
      <c r="AM124" s="830" t="s">
        <v>639</v>
      </c>
      <c r="AN124" s="831"/>
      <c r="AO124" s="831"/>
      <c r="AP124" s="831"/>
      <c r="AQ124" s="832"/>
      <c r="AR124" s="816"/>
      <c r="AS124" s="817"/>
      <c r="AV124" s="356"/>
    </row>
    <row r="125" spans="2:48" ht="21" customHeight="1" thickBot="1" x14ac:dyDescent="0.45">
      <c r="B125" s="159"/>
      <c r="C125" s="789"/>
      <c r="D125" s="790"/>
      <c r="E125" s="790"/>
      <c r="F125" s="790"/>
      <c r="G125" s="791"/>
      <c r="H125" s="795"/>
      <c r="I125" s="796"/>
      <c r="J125" s="796"/>
      <c r="K125" s="796"/>
      <c r="L125" s="797"/>
      <c r="M125" s="801"/>
      <c r="N125" s="802"/>
      <c r="O125" s="802"/>
      <c r="P125" s="802"/>
      <c r="Q125" s="802"/>
      <c r="R125" s="802"/>
      <c r="S125" s="803"/>
      <c r="T125" s="807"/>
      <c r="U125" s="808"/>
      <c r="V125" s="808"/>
      <c r="W125" s="808"/>
      <c r="X125" s="808"/>
      <c r="Y125" s="808"/>
      <c r="Z125" s="808"/>
      <c r="AA125" s="808"/>
      <c r="AB125" s="808"/>
      <c r="AC125" s="808"/>
      <c r="AD125" s="808"/>
      <c r="AE125" s="809"/>
      <c r="AF125" s="833"/>
      <c r="AG125" s="834"/>
      <c r="AH125" s="834"/>
      <c r="AI125" s="834"/>
      <c r="AJ125" s="835"/>
      <c r="AK125" s="818"/>
      <c r="AL125" s="819"/>
      <c r="AM125" s="833"/>
      <c r="AN125" s="834"/>
      <c r="AO125" s="834"/>
      <c r="AP125" s="834"/>
      <c r="AQ125" s="835"/>
      <c r="AR125" s="818"/>
      <c r="AS125" s="819"/>
      <c r="AV125" s="356"/>
    </row>
    <row r="126" spans="2:48" ht="21" customHeight="1" x14ac:dyDescent="0.4">
      <c r="B126" s="159"/>
      <c r="C126" s="824" t="s">
        <v>640</v>
      </c>
      <c r="D126" s="825"/>
      <c r="E126" s="825"/>
      <c r="F126" s="825"/>
      <c r="G126" s="825"/>
      <c r="H126" s="825"/>
      <c r="I126" s="825"/>
      <c r="J126" s="825"/>
      <c r="K126" s="825"/>
      <c r="L126" s="826"/>
      <c r="M126" s="857"/>
      <c r="N126" s="858"/>
      <c r="O126" s="858"/>
      <c r="P126" s="858"/>
      <c r="Q126" s="858"/>
      <c r="R126" s="858"/>
      <c r="S126" s="859"/>
      <c r="T126"/>
      <c r="U126" s="698">
        <v>1</v>
      </c>
      <c r="V126" s="583" t="s">
        <v>641</v>
      </c>
      <c r="W126" s="583"/>
      <c r="X126" s="583"/>
      <c r="Y126" s="583"/>
      <c r="Z126" s="583"/>
      <c r="AA126" s="583"/>
      <c r="AB126" s="583"/>
      <c r="AC126" s="583"/>
      <c r="AD126" s="583"/>
      <c r="AE126" s="583"/>
      <c r="AF126" s="583"/>
      <c r="AG126" s="583"/>
      <c r="AH126" s="584"/>
      <c r="AI126" s="584"/>
      <c r="AJ126" s="584"/>
      <c r="AK126" s="584"/>
      <c r="AL126" s="584"/>
      <c r="AM126" s="584"/>
      <c r="AN126" s="584"/>
      <c r="AO126" s="584"/>
      <c r="AP126" s="584"/>
      <c r="AQ126" s="584"/>
      <c r="AR126" s="584"/>
      <c r="AS126" s="585"/>
      <c r="AV126" s="356"/>
    </row>
    <row r="127" spans="2:48" ht="21" customHeight="1" x14ac:dyDescent="0.4">
      <c r="B127" s="159"/>
      <c r="C127" s="154"/>
      <c r="D127" s="154"/>
      <c r="E127" s="154"/>
      <c r="F127" s="154"/>
      <c r="G127" s="154"/>
      <c r="H127" s="154"/>
      <c r="I127" s="154"/>
      <c r="J127" s="154"/>
      <c r="K127" s="154"/>
      <c r="L127" s="154"/>
      <c r="M127" s="154"/>
      <c r="N127" s="154"/>
      <c r="O127" s="154"/>
      <c r="P127" s="154"/>
      <c r="Q127" s="154"/>
      <c r="R127" s="154"/>
      <c r="S127" s="154"/>
      <c r="T127"/>
      <c r="U127" s="699">
        <v>2</v>
      </c>
      <c r="V127" s="401" t="s">
        <v>642</v>
      </c>
      <c r="W127" s="402"/>
      <c r="X127" s="402"/>
      <c r="Y127" s="402"/>
      <c r="Z127" s="402"/>
      <c r="AA127" s="402"/>
      <c r="AB127" s="402"/>
      <c r="AC127" s="402"/>
      <c r="AD127" s="402"/>
      <c r="AE127" s="402"/>
      <c r="AF127" s="402"/>
      <c r="AG127" s="402"/>
      <c r="AH127" s="437"/>
      <c r="AI127" s="437"/>
      <c r="AJ127" s="437"/>
      <c r="AK127" s="437"/>
      <c r="AL127" s="437"/>
      <c r="AM127" s="437"/>
      <c r="AN127" s="437"/>
      <c r="AO127" s="437"/>
      <c r="AP127" s="437"/>
      <c r="AQ127" s="437"/>
      <c r="AR127" s="437"/>
      <c r="AS127" s="459"/>
      <c r="AV127" s="356"/>
    </row>
    <row r="128" spans="2:48" ht="21" customHeight="1" thickBot="1" x14ac:dyDescent="0.45">
      <c r="B128" s="159"/>
      <c r="D128"/>
      <c r="E128"/>
      <c r="F128"/>
      <c r="G128"/>
      <c r="H128"/>
      <c r="I128"/>
      <c r="J128"/>
      <c r="K128"/>
      <c r="L128"/>
      <c r="M128"/>
      <c r="N128"/>
      <c r="O128"/>
      <c r="P128"/>
      <c r="Q128"/>
      <c r="R128"/>
      <c r="S128"/>
      <c r="T128"/>
      <c r="U128" s="700">
        <v>3</v>
      </c>
      <c r="V128" s="582" t="s">
        <v>643</v>
      </c>
      <c r="W128" s="462"/>
      <c r="X128" s="462"/>
      <c r="Y128" s="462"/>
      <c r="Z128" s="462"/>
      <c r="AA128" s="462"/>
      <c r="AB128" s="462"/>
      <c r="AC128" s="462"/>
      <c r="AD128" s="462"/>
      <c r="AE128" s="462"/>
      <c r="AF128" s="462"/>
      <c r="AG128" s="462"/>
      <c r="AH128" s="238"/>
      <c r="AI128" s="238"/>
      <c r="AJ128" s="238"/>
      <c r="AK128" s="238"/>
      <c r="AL128" s="238"/>
      <c r="AM128" s="238"/>
      <c r="AN128" s="238"/>
      <c r="AO128" s="238"/>
      <c r="AP128" s="238"/>
      <c r="AQ128" s="238"/>
      <c r="AR128" s="238"/>
      <c r="AS128" s="456"/>
      <c r="AV128" s="356"/>
    </row>
    <row r="129" spans="2:48" ht="21" hidden="1" customHeight="1" x14ac:dyDescent="0.4">
      <c r="B129" s="159"/>
      <c r="D129"/>
      <c r="E129"/>
      <c r="F129"/>
      <c r="G129"/>
      <c r="H129"/>
      <c r="I129"/>
      <c r="J129"/>
      <c r="K129"/>
      <c r="L129"/>
      <c r="M129"/>
      <c r="N129"/>
      <c r="O129"/>
      <c r="P129"/>
      <c r="Q129"/>
      <c r="R129"/>
      <c r="S129"/>
      <c r="T129"/>
      <c r="U129" s="546"/>
      <c r="V129" s="705" t="s">
        <v>797</v>
      </c>
      <c r="W129" s="555"/>
      <c r="X129" s="555" t="str">
        <f>IF(AK124=1,"新規",IF(AK124=2,"入替",""))</f>
        <v/>
      </c>
      <c r="Y129" s="555"/>
      <c r="Z129" s="547"/>
      <c r="AA129" s="547"/>
      <c r="AB129" s="547"/>
      <c r="AC129" s="547"/>
      <c r="AD129" s="547"/>
      <c r="AE129" s="547"/>
      <c r="AF129" s="547"/>
      <c r="AG129" s="547"/>
      <c r="AH129" s="154"/>
      <c r="AI129" s="154"/>
      <c r="AJ129" s="154"/>
      <c r="AK129" s="154"/>
      <c r="AL129" s="154"/>
      <c r="AM129" s="154"/>
      <c r="AN129" s="154"/>
      <c r="AO129" s="154"/>
      <c r="AP129" s="154"/>
      <c r="AQ129" s="154"/>
      <c r="AR129" s="154"/>
      <c r="AS129" s="154"/>
      <c r="AV129" s="356"/>
    </row>
    <row r="130" spans="2:48" ht="21" hidden="1" customHeight="1" x14ac:dyDescent="0.4">
      <c r="B130" s="159"/>
      <c r="D130"/>
      <c r="E130"/>
      <c r="F130"/>
      <c r="G130"/>
      <c r="H130"/>
      <c r="I130"/>
      <c r="J130"/>
      <c r="K130"/>
      <c r="L130"/>
      <c r="M130"/>
      <c r="N130"/>
      <c r="O130"/>
      <c r="P130"/>
      <c r="Q130"/>
      <c r="R130"/>
      <c r="S130"/>
      <c r="T130"/>
      <c r="U130" s="704"/>
      <c r="V130" s="705" t="s">
        <v>656</v>
      </c>
      <c r="W130" s="555"/>
      <c r="X130" s="547" t="str">
        <f>IF(OR(AR124=1,AR124=2,AR124=3),VLOOKUP(AR124,U126:AG128,2,FALSE),"")</f>
        <v/>
      </c>
      <c r="Y130" s="546"/>
      <c r="Z130" s="546"/>
      <c r="AA130" s="547"/>
      <c r="AB130" s="547"/>
      <c r="AC130" s="547"/>
      <c r="AD130" s="547"/>
      <c r="AE130" s="547"/>
      <c r="AF130" s="547"/>
      <c r="AG130" s="547"/>
      <c r="AH130" s="154"/>
      <c r="AI130" s="154"/>
      <c r="AJ130" s="154"/>
      <c r="AK130" s="154"/>
      <c r="AL130" s="154"/>
      <c r="AM130" s="154"/>
      <c r="AN130" s="154"/>
      <c r="AO130" s="154"/>
      <c r="AP130" s="154"/>
      <c r="AQ130" s="154"/>
      <c r="AR130" s="154"/>
      <c r="AS130" s="154"/>
      <c r="AV130" s="356"/>
    </row>
    <row r="131" spans="2:48" ht="21" customHeight="1" thickBot="1" x14ac:dyDescent="0.45">
      <c r="B131" s="159" t="s">
        <v>667</v>
      </c>
      <c r="AV131" s="706"/>
    </row>
    <row r="132" spans="2:48" ht="21" customHeight="1" thickBot="1" x14ac:dyDescent="0.45">
      <c r="B132" s="159"/>
      <c r="C132" s="784" t="s">
        <v>644</v>
      </c>
      <c r="D132" s="785"/>
      <c r="E132" s="785"/>
      <c r="F132" s="785"/>
      <c r="G132" s="785"/>
      <c r="H132" s="785"/>
      <c r="I132" s="785"/>
      <c r="J132" s="785"/>
      <c r="K132" s="785"/>
      <c r="L132" s="786"/>
      <c r="M132" s="787"/>
      <c r="N132" s="788"/>
      <c r="O132" s="788"/>
      <c r="P132" s="788"/>
      <c r="Q132" s="788"/>
      <c r="R132" s="788"/>
      <c r="S132" s="451" t="s">
        <v>605</v>
      </c>
      <c r="T132" s="1189" t="s">
        <v>736</v>
      </c>
      <c r="U132" s="1190"/>
      <c r="V132" s="1190"/>
      <c r="W132" s="1190"/>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190"/>
      <c r="AS132" s="1191"/>
      <c r="AV132" s="356"/>
    </row>
    <row r="133" spans="2:48" ht="21" customHeight="1" x14ac:dyDescent="0.4">
      <c r="B133" s="159"/>
      <c r="C133" s="784" t="s">
        <v>636</v>
      </c>
      <c r="D133" s="785"/>
      <c r="E133" s="785"/>
      <c r="F133" s="785"/>
      <c r="G133" s="786"/>
      <c r="H133" s="792"/>
      <c r="I133" s="793"/>
      <c r="J133" s="793"/>
      <c r="K133" s="793"/>
      <c r="L133" s="794"/>
      <c r="M133" s="798" t="s">
        <v>637</v>
      </c>
      <c r="N133" s="799"/>
      <c r="O133" s="799"/>
      <c r="P133" s="799"/>
      <c r="Q133" s="799"/>
      <c r="R133" s="799"/>
      <c r="S133" s="800"/>
      <c r="T133" s="804"/>
      <c r="U133" s="805"/>
      <c r="V133" s="805"/>
      <c r="W133" s="805"/>
      <c r="X133" s="805"/>
      <c r="Y133" s="805"/>
      <c r="Z133" s="805"/>
      <c r="AA133" s="805"/>
      <c r="AB133" s="805"/>
      <c r="AC133" s="805"/>
      <c r="AD133" s="805"/>
      <c r="AE133" s="805"/>
      <c r="AF133" s="805"/>
      <c r="AG133" s="805"/>
      <c r="AH133" s="805"/>
      <c r="AI133" s="805"/>
      <c r="AJ133" s="805"/>
      <c r="AK133" s="805"/>
      <c r="AL133" s="806"/>
      <c r="AM133" s="810" t="s">
        <v>646</v>
      </c>
      <c r="AN133" s="811"/>
      <c r="AO133" s="811"/>
      <c r="AP133" s="811"/>
      <c r="AQ133" s="812"/>
      <c r="AR133" s="816"/>
      <c r="AS133" s="817"/>
      <c r="AV133" s="356"/>
    </row>
    <row r="134" spans="2:48" ht="21" customHeight="1" thickBot="1" x14ac:dyDescent="0.45">
      <c r="B134" s="159"/>
      <c r="C134" s="789"/>
      <c r="D134" s="790"/>
      <c r="E134" s="790"/>
      <c r="F134" s="790"/>
      <c r="G134" s="791"/>
      <c r="H134" s="795"/>
      <c r="I134" s="796"/>
      <c r="J134" s="796"/>
      <c r="K134" s="796"/>
      <c r="L134" s="797"/>
      <c r="M134" s="801"/>
      <c r="N134" s="802"/>
      <c r="O134" s="802"/>
      <c r="P134" s="802"/>
      <c r="Q134" s="802"/>
      <c r="R134" s="802"/>
      <c r="S134" s="803"/>
      <c r="T134" s="807"/>
      <c r="U134" s="808"/>
      <c r="V134" s="808"/>
      <c r="W134" s="808"/>
      <c r="X134" s="808"/>
      <c r="Y134" s="808"/>
      <c r="Z134" s="808"/>
      <c r="AA134" s="808"/>
      <c r="AB134" s="808"/>
      <c r="AC134" s="808"/>
      <c r="AD134" s="808"/>
      <c r="AE134" s="808"/>
      <c r="AF134" s="808"/>
      <c r="AG134" s="808"/>
      <c r="AH134" s="808"/>
      <c r="AI134" s="808"/>
      <c r="AJ134" s="808"/>
      <c r="AK134" s="808"/>
      <c r="AL134" s="809"/>
      <c r="AM134" s="813"/>
      <c r="AN134" s="814"/>
      <c r="AO134" s="814"/>
      <c r="AP134" s="814"/>
      <c r="AQ134" s="815"/>
      <c r="AR134" s="818"/>
      <c r="AS134" s="819"/>
      <c r="AV134" s="356"/>
    </row>
    <row r="135" spans="2:48" ht="21" customHeight="1" x14ac:dyDescent="0.4">
      <c r="B135" s="159"/>
      <c r="C135" s="863" t="s">
        <v>647</v>
      </c>
      <c r="D135" s="864"/>
      <c r="E135" s="864"/>
      <c r="F135" s="864"/>
      <c r="G135" s="865"/>
      <c r="H135" s="966"/>
      <c r="I135" s="967"/>
      <c r="J135" s="967"/>
      <c r="K135" s="967"/>
      <c r="L135" s="869" t="s">
        <v>648</v>
      </c>
      <c r="M135" s="970" t="s">
        <v>649</v>
      </c>
      <c r="N135" s="971"/>
      <c r="O135" s="971"/>
      <c r="P135" s="971"/>
      <c r="Q135" s="971"/>
      <c r="R135" s="971"/>
      <c r="S135" s="971"/>
      <c r="T135" s="820"/>
      <c r="U135" s="793"/>
      <c r="V135" s="793"/>
      <c r="W135" s="793"/>
      <c r="X135" s="793"/>
      <c r="Y135" s="793"/>
      <c r="Z135" s="793"/>
      <c r="AA135" s="793"/>
      <c r="AB135" s="793"/>
      <c r="AC135" s="793"/>
      <c r="AD135" s="794"/>
      <c r="AE135" s="770" t="s">
        <v>650</v>
      </c>
      <c r="AF135" s="770"/>
      <c r="AG135" s="770"/>
      <c r="AH135" s="770"/>
      <c r="AI135" s="770"/>
      <c r="AJ135" s="770"/>
      <c r="AK135" s="778"/>
      <c r="AL135" s="779"/>
      <c r="AM135" s="779"/>
      <c r="AN135" s="779"/>
      <c r="AO135" s="779"/>
      <c r="AP135" s="779"/>
      <c r="AQ135" s="779"/>
      <c r="AR135" s="779"/>
      <c r="AS135" s="780"/>
      <c r="AV135" s="356"/>
    </row>
    <row r="136" spans="2:48" ht="21" customHeight="1" thickBot="1" x14ac:dyDescent="0.45">
      <c r="B136" s="159"/>
      <c r="C136" s="866"/>
      <c r="D136" s="867"/>
      <c r="E136" s="867"/>
      <c r="F136" s="867"/>
      <c r="G136" s="868"/>
      <c r="H136" s="968"/>
      <c r="I136" s="969"/>
      <c r="J136" s="969"/>
      <c r="K136" s="969"/>
      <c r="L136" s="870"/>
      <c r="M136" s="972"/>
      <c r="N136" s="973"/>
      <c r="O136" s="973"/>
      <c r="P136" s="973"/>
      <c r="Q136" s="973"/>
      <c r="R136" s="973"/>
      <c r="S136" s="973"/>
      <c r="T136" s="821"/>
      <c r="U136" s="796"/>
      <c r="V136" s="796"/>
      <c r="W136" s="796"/>
      <c r="X136" s="796"/>
      <c r="Y136" s="796"/>
      <c r="Z136" s="796"/>
      <c r="AA136" s="796"/>
      <c r="AB136" s="796"/>
      <c r="AC136" s="796"/>
      <c r="AD136" s="797"/>
      <c r="AE136" s="771"/>
      <c r="AF136" s="771"/>
      <c r="AG136" s="771"/>
      <c r="AH136" s="771"/>
      <c r="AI136" s="771"/>
      <c r="AJ136" s="771"/>
      <c r="AK136" s="781"/>
      <c r="AL136" s="782"/>
      <c r="AM136" s="782"/>
      <c r="AN136" s="782"/>
      <c r="AO136" s="782"/>
      <c r="AP136" s="782"/>
      <c r="AQ136" s="782"/>
      <c r="AR136" s="782"/>
      <c r="AS136" s="783"/>
      <c r="AV136" s="356"/>
    </row>
    <row r="137" spans="2:48" ht="21" customHeight="1" x14ac:dyDescent="0.4">
      <c r="B137" s="159"/>
      <c r="D137"/>
      <c r="E137"/>
      <c r="F137"/>
      <c r="G137"/>
      <c r="H137"/>
      <c r="I137"/>
      <c r="J137"/>
      <c r="K137"/>
      <c r="L137"/>
      <c r="M137"/>
      <c r="N137"/>
      <c r="O137"/>
      <c r="P137"/>
      <c r="Q137"/>
      <c r="R137"/>
      <c r="S137"/>
      <c r="T137"/>
      <c r="U137" s="698">
        <v>1</v>
      </c>
      <c r="V137" s="583" t="s">
        <v>609</v>
      </c>
      <c r="W137" s="583"/>
      <c r="X137" s="583"/>
      <c r="Y137" s="583"/>
      <c r="Z137" s="583"/>
      <c r="AA137" s="583"/>
      <c r="AB137" s="583"/>
      <c r="AC137" s="583"/>
      <c r="AD137" s="583"/>
      <c r="AE137" s="583"/>
      <c r="AF137" s="583"/>
      <c r="AG137" s="583"/>
      <c r="AH137" s="583"/>
      <c r="AI137" s="583"/>
      <c r="AJ137" s="583"/>
      <c r="AK137" s="583"/>
      <c r="AL137" s="583"/>
      <c r="AM137" s="583"/>
      <c r="AN137" s="583"/>
      <c r="AO137" s="583"/>
      <c r="AP137" s="583"/>
      <c r="AQ137" s="584"/>
      <c r="AR137" s="584"/>
      <c r="AS137" s="585"/>
      <c r="AV137" s="356"/>
    </row>
    <row r="138" spans="2:48" ht="21" customHeight="1" x14ac:dyDescent="0.4">
      <c r="B138" s="159"/>
      <c r="D138"/>
      <c r="E138"/>
      <c r="F138"/>
      <c r="G138"/>
      <c r="H138"/>
      <c r="I138"/>
      <c r="J138"/>
      <c r="K138"/>
      <c r="L138"/>
      <c r="M138"/>
      <c r="N138"/>
      <c r="O138"/>
      <c r="P138"/>
      <c r="Q138"/>
      <c r="R138"/>
      <c r="S138"/>
      <c r="T138"/>
      <c r="U138" s="699">
        <v>2</v>
      </c>
      <c r="V138" s="401" t="s">
        <v>610</v>
      </c>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37"/>
      <c r="AR138" s="437"/>
      <c r="AS138" s="459"/>
      <c r="AV138" s="356"/>
    </row>
    <row r="139" spans="2:48" ht="21" customHeight="1" x14ac:dyDescent="0.4">
      <c r="B139" s="159"/>
      <c r="D139"/>
      <c r="E139"/>
      <c r="F139"/>
      <c r="G139"/>
      <c r="H139"/>
      <c r="I139"/>
      <c r="J139"/>
      <c r="K139"/>
      <c r="L139"/>
      <c r="M139"/>
      <c r="N139"/>
      <c r="O139"/>
      <c r="P139"/>
      <c r="Q139"/>
      <c r="R139"/>
      <c r="S139"/>
      <c r="T139"/>
      <c r="U139" s="703">
        <v>3</v>
      </c>
      <c r="V139" s="403" t="s">
        <v>611</v>
      </c>
      <c r="W139" s="404"/>
      <c r="X139" s="404"/>
      <c r="Y139" s="404"/>
      <c r="Z139" s="404"/>
      <c r="AA139" s="404"/>
      <c r="AB139" s="404"/>
      <c r="AC139" s="404"/>
      <c r="AD139" s="404"/>
      <c r="AE139" s="404"/>
      <c r="AF139" s="404"/>
      <c r="AG139" s="404"/>
      <c r="AH139" s="404"/>
      <c r="AI139" s="404"/>
      <c r="AJ139" s="404"/>
      <c r="AK139" s="404"/>
      <c r="AL139" s="404"/>
      <c r="AM139" s="404"/>
      <c r="AN139" s="404"/>
      <c r="AO139" s="404"/>
      <c r="AP139" s="404"/>
      <c r="AQ139" s="239"/>
      <c r="AR139" s="239"/>
      <c r="AS139" s="455"/>
      <c r="AV139" s="356"/>
    </row>
    <row r="140" spans="2:48" ht="21" customHeight="1" thickBot="1" x14ac:dyDescent="0.45">
      <c r="B140" s="159"/>
      <c r="D140"/>
      <c r="E140"/>
      <c r="F140"/>
      <c r="G140"/>
      <c r="H140"/>
      <c r="I140"/>
      <c r="J140"/>
      <c r="K140"/>
      <c r="L140"/>
      <c r="M140"/>
      <c r="N140"/>
      <c r="O140"/>
      <c r="P140"/>
      <c r="Q140"/>
      <c r="R140"/>
      <c r="S140"/>
      <c r="T140"/>
      <c r="U140" s="700">
        <v>4</v>
      </c>
      <c r="V140" s="582" t="s">
        <v>612</v>
      </c>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238"/>
      <c r="AR140" s="238"/>
      <c r="AS140" s="456"/>
      <c r="AV140" s="356"/>
    </row>
    <row r="141" spans="2:48" ht="21" hidden="1" customHeight="1" x14ac:dyDescent="0.4">
      <c r="B141" s="159"/>
      <c r="D141"/>
      <c r="E141"/>
      <c r="F141"/>
      <c r="G141"/>
      <c r="H141"/>
      <c r="I141"/>
      <c r="J141"/>
      <c r="K141"/>
      <c r="L141"/>
      <c r="M141"/>
      <c r="N141"/>
      <c r="O141"/>
      <c r="P141"/>
      <c r="Q141"/>
      <c r="R141"/>
      <c r="S141"/>
      <c r="T141"/>
      <c r="U141" s="704"/>
      <c r="V141" s="705" t="s">
        <v>656</v>
      </c>
      <c r="W141" s="555"/>
      <c r="X141" s="547" t="str">
        <f>IF(OR(AR133=1,AR133=2,AR133=3,AR133=4),VLOOKUP(AR133,U137:AS140,2,FALSE),"")</f>
        <v/>
      </c>
      <c r="Y141" s="546"/>
      <c r="Z141" s="546"/>
      <c r="AA141" s="547"/>
      <c r="AB141" s="547"/>
      <c r="AC141" s="547"/>
      <c r="AD141" s="547"/>
      <c r="AE141" s="547"/>
      <c r="AF141" s="547"/>
      <c r="AG141" s="547"/>
      <c r="AH141" s="154"/>
      <c r="AI141" s="547"/>
      <c r="AJ141" s="547"/>
      <c r="AK141" s="547"/>
      <c r="AL141" s="547"/>
      <c r="AM141" s="547"/>
      <c r="AN141" s="547"/>
      <c r="AO141" s="547"/>
      <c r="AP141" s="547"/>
      <c r="AQ141" s="154"/>
      <c r="AR141" s="154"/>
      <c r="AS141" s="154"/>
      <c r="AV141" s="356"/>
    </row>
    <row r="142" spans="2:48" ht="21" hidden="1" customHeight="1" x14ac:dyDescent="0.4">
      <c r="B142" s="159"/>
      <c r="D142"/>
      <c r="E142"/>
      <c r="F142"/>
      <c r="G142"/>
      <c r="H142"/>
      <c r="I142"/>
      <c r="J142"/>
      <c r="K142"/>
      <c r="L142"/>
      <c r="M142"/>
      <c r="N142"/>
      <c r="O142"/>
      <c r="P142"/>
      <c r="Q142"/>
      <c r="R142"/>
      <c r="S142"/>
      <c r="T142"/>
      <c r="U142" s="704"/>
      <c r="V142" s="547"/>
      <c r="W142" s="547"/>
      <c r="X142" s="547"/>
      <c r="Y142" s="547"/>
      <c r="Z142" s="547"/>
      <c r="AA142" s="547"/>
      <c r="AB142" s="547"/>
      <c r="AC142" s="547"/>
      <c r="AD142" s="547"/>
      <c r="AE142" s="547"/>
      <c r="AF142" s="547"/>
      <c r="AG142" s="547"/>
      <c r="AH142" s="547"/>
      <c r="AI142" s="547"/>
      <c r="AJ142" s="547"/>
      <c r="AK142" s="547"/>
      <c r="AL142" s="547"/>
      <c r="AM142" s="547"/>
      <c r="AN142" s="547"/>
      <c r="AO142" s="547"/>
      <c r="AP142" s="547"/>
      <c r="AQ142" s="154"/>
      <c r="AR142" s="154"/>
      <c r="AS142" s="154"/>
      <c r="AV142" s="356"/>
    </row>
    <row r="143" spans="2:48" ht="21" customHeight="1" thickBot="1" x14ac:dyDescent="0.45">
      <c r="B143" s="159"/>
      <c r="D143"/>
      <c r="E143"/>
      <c r="F143"/>
      <c r="G143"/>
      <c r="H143"/>
      <c r="I143"/>
      <c r="J143"/>
      <c r="K143"/>
      <c r="L143"/>
      <c r="M143"/>
      <c r="N143"/>
      <c r="O143"/>
      <c r="P143"/>
      <c r="Q143"/>
      <c r="R143"/>
      <c r="S143"/>
      <c r="T143"/>
      <c r="U143" s="546"/>
      <c r="V143" s="547"/>
      <c r="W143" s="547"/>
      <c r="X143" s="547"/>
      <c r="Y143" s="547"/>
      <c r="Z143" s="547"/>
      <c r="AA143" s="547"/>
      <c r="AB143" s="547"/>
      <c r="AC143" s="547"/>
      <c r="AD143" s="547"/>
      <c r="AE143" s="547"/>
      <c r="AF143" s="547"/>
      <c r="AG143" s="547"/>
      <c r="AH143" s="547"/>
      <c r="AI143" s="547"/>
      <c r="AJ143" s="547"/>
      <c r="AK143" s="547"/>
      <c r="AL143" s="547"/>
      <c r="AM143" s="547"/>
      <c r="AN143" s="547"/>
      <c r="AO143" s="547"/>
      <c r="AP143" s="547"/>
      <c r="AQ143" s="154"/>
      <c r="AR143" s="154"/>
      <c r="AS143" s="154"/>
      <c r="AV143" s="356"/>
    </row>
    <row r="144" spans="2:48" ht="21" customHeight="1" x14ac:dyDescent="0.4">
      <c r="B144" s="159"/>
      <c r="C144" s="586" t="s">
        <v>668</v>
      </c>
      <c r="D144" s="583"/>
      <c r="E144" s="587"/>
      <c r="F144" s="587"/>
      <c r="G144" s="587"/>
      <c r="H144" s="587"/>
      <c r="I144" s="587"/>
      <c r="J144" s="587"/>
      <c r="K144" s="587"/>
      <c r="L144" s="587"/>
      <c r="M144" s="587"/>
      <c r="N144" s="587"/>
      <c r="O144" s="587"/>
      <c r="P144" s="587"/>
      <c r="Q144" s="587"/>
      <c r="R144" s="587"/>
      <c r="S144" s="587"/>
      <c r="T144" s="587"/>
      <c r="U144" s="587"/>
      <c r="V144" s="583"/>
      <c r="W144" s="583"/>
      <c r="X144" s="583"/>
      <c r="Y144" s="583"/>
      <c r="Z144" s="583"/>
      <c r="AA144" s="583"/>
      <c r="AB144" s="583"/>
      <c r="AC144" s="583"/>
      <c r="AD144" s="583"/>
      <c r="AE144" s="583"/>
      <c r="AF144" s="583"/>
      <c r="AG144" s="583"/>
      <c r="AH144" s="583"/>
      <c r="AI144" s="583"/>
      <c r="AJ144" s="583"/>
      <c r="AK144" s="583"/>
      <c r="AL144" s="583"/>
      <c r="AM144" s="583"/>
      <c r="AN144" s="583"/>
      <c r="AO144" s="583"/>
      <c r="AP144" s="583"/>
      <c r="AQ144" s="583"/>
      <c r="AR144" s="583"/>
      <c r="AS144" s="588"/>
      <c r="AT144" s="555"/>
      <c r="AV144" s="356"/>
    </row>
    <row r="145" spans="2:48" ht="21" customHeight="1" x14ac:dyDescent="0.4">
      <c r="B145" s="159"/>
      <c r="C145" s="589"/>
      <c r="D145" s="555" t="s">
        <v>669</v>
      </c>
      <c r="E145" s="556"/>
      <c r="F145" s="556"/>
      <c r="G145" s="556"/>
      <c r="H145" s="556"/>
      <c r="I145" s="556"/>
      <c r="J145" s="556"/>
      <c r="K145" s="556"/>
      <c r="L145" s="556"/>
      <c r="M145" s="556"/>
      <c r="N145" s="548" t="s">
        <v>670</v>
      </c>
      <c r="O145" s="549"/>
      <c r="P145" s="549"/>
      <c r="Q145" s="549"/>
      <c r="R145" s="549"/>
      <c r="S145" s="549"/>
      <c r="T145" s="549"/>
      <c r="U145" s="549"/>
      <c r="V145" s="453"/>
      <c r="W145" s="453"/>
      <c r="X145" s="550"/>
      <c r="Y145" s="555"/>
      <c r="Z145" s="836"/>
      <c r="AA145" s="837"/>
      <c r="AB145" s="838"/>
      <c r="AC145" s="555" t="s">
        <v>605</v>
      </c>
      <c r="AD145" s="555"/>
      <c r="AE145" s="555"/>
      <c r="AF145" s="555"/>
      <c r="AG145" s="555"/>
      <c r="AH145" s="555"/>
      <c r="AI145" s="555"/>
      <c r="AJ145" s="555"/>
      <c r="AK145" s="555"/>
      <c r="AL145" s="555"/>
      <c r="AM145" s="555"/>
      <c r="AN145" s="555"/>
      <c r="AO145" s="555"/>
      <c r="AP145" s="555"/>
      <c r="AQ145" s="555"/>
      <c r="AR145" s="555"/>
      <c r="AS145" s="590"/>
      <c r="AT145" s="555"/>
      <c r="AV145" s="356"/>
    </row>
    <row r="146" spans="2:48" ht="21" customHeight="1" x14ac:dyDescent="0.4">
      <c r="B146" s="159"/>
      <c r="C146" s="589"/>
      <c r="D146" s="555"/>
      <c r="E146" s="556"/>
      <c r="F146" s="556"/>
      <c r="G146" s="556"/>
      <c r="H146" s="556"/>
      <c r="I146" s="556"/>
      <c r="J146" s="556"/>
      <c r="K146" s="556"/>
      <c r="L146" s="556"/>
      <c r="M146" s="556"/>
      <c r="N146" s="551" t="s">
        <v>671</v>
      </c>
      <c r="O146" s="552"/>
      <c r="P146" s="552"/>
      <c r="Q146" s="552"/>
      <c r="R146" s="552"/>
      <c r="S146" s="552"/>
      <c r="T146" s="552"/>
      <c r="U146" s="552"/>
      <c r="V146" s="553"/>
      <c r="W146" s="553"/>
      <c r="X146" s="554"/>
      <c r="Y146" s="555"/>
      <c r="Z146" s="836"/>
      <c r="AA146" s="837"/>
      <c r="AB146" s="838"/>
      <c r="AC146" s="555" t="s">
        <v>605</v>
      </c>
      <c r="AD146" s="555"/>
      <c r="AE146" s="555"/>
      <c r="AF146" s="555"/>
      <c r="AG146" s="555"/>
      <c r="AH146" s="555"/>
      <c r="AI146" s="555"/>
      <c r="AJ146" s="555"/>
      <c r="AK146" s="555"/>
      <c r="AL146" s="555"/>
      <c r="AM146" s="555"/>
      <c r="AN146" s="555"/>
      <c r="AO146" s="555"/>
      <c r="AP146" s="555"/>
      <c r="AQ146" s="555"/>
      <c r="AR146" s="555"/>
      <c r="AS146" s="590"/>
      <c r="AT146" s="555"/>
      <c r="AV146" s="356"/>
    </row>
    <row r="147" spans="2:48" ht="21" customHeight="1" x14ac:dyDescent="0.4">
      <c r="B147" s="159"/>
      <c r="C147" s="589"/>
      <c r="D147" s="555"/>
      <c r="E147" s="556"/>
      <c r="F147" s="556"/>
      <c r="G147" s="556"/>
      <c r="H147" s="556"/>
      <c r="I147" s="556"/>
      <c r="J147" s="556"/>
      <c r="K147" s="556"/>
      <c r="L147" s="556"/>
      <c r="M147" s="556"/>
      <c r="N147" s="551" t="s">
        <v>672</v>
      </c>
      <c r="O147" s="552"/>
      <c r="P147" s="552"/>
      <c r="Q147" s="552"/>
      <c r="R147" s="552"/>
      <c r="S147" s="552"/>
      <c r="T147" s="552"/>
      <c r="U147" s="552"/>
      <c r="V147" s="553"/>
      <c r="W147" s="553"/>
      <c r="X147" s="554"/>
      <c r="Y147" s="555"/>
      <c r="Z147" s="836"/>
      <c r="AA147" s="837"/>
      <c r="AB147" s="838"/>
      <c r="AC147" s="555" t="s">
        <v>605</v>
      </c>
      <c r="AD147" s="555"/>
      <c r="AE147" s="555"/>
      <c r="AF147" s="555"/>
      <c r="AG147" s="555"/>
      <c r="AH147" s="555"/>
      <c r="AI147" s="555"/>
      <c r="AJ147" s="555"/>
      <c r="AK147" s="555"/>
      <c r="AL147" s="555"/>
      <c r="AM147" s="555"/>
      <c r="AN147" s="555"/>
      <c r="AO147" s="555"/>
      <c r="AP147" s="555"/>
      <c r="AQ147" s="555"/>
      <c r="AR147" s="555"/>
      <c r="AS147" s="590"/>
      <c r="AT147" s="555"/>
      <c r="AV147" s="356"/>
    </row>
    <row r="148" spans="2:48" ht="21" customHeight="1" x14ac:dyDescent="0.4">
      <c r="B148" s="159"/>
      <c r="C148" s="589"/>
      <c r="D148" s="555"/>
      <c r="E148" s="556"/>
      <c r="F148" s="556"/>
      <c r="G148" s="556"/>
      <c r="H148" s="556"/>
      <c r="I148" s="556"/>
      <c r="J148" s="556"/>
      <c r="K148" s="556"/>
      <c r="L148" s="556"/>
      <c r="M148" s="556"/>
      <c r="N148" s="551" t="s">
        <v>673</v>
      </c>
      <c r="O148" s="552"/>
      <c r="P148" s="552"/>
      <c r="Q148" s="552"/>
      <c r="R148" s="552"/>
      <c r="S148" s="552"/>
      <c r="T148" s="552"/>
      <c r="U148" s="552"/>
      <c r="V148" s="553"/>
      <c r="W148" s="553"/>
      <c r="X148" s="554"/>
      <c r="Y148" s="555"/>
      <c r="Z148" s="836"/>
      <c r="AA148" s="837"/>
      <c r="AB148" s="838"/>
      <c r="AC148" s="555" t="s">
        <v>605</v>
      </c>
      <c r="AD148" s="555"/>
      <c r="AE148" s="555"/>
      <c r="AF148" s="555"/>
      <c r="AG148" s="555"/>
      <c r="AH148" s="555"/>
      <c r="AI148" s="555"/>
      <c r="AJ148" s="555"/>
      <c r="AK148" s="555"/>
      <c r="AL148" s="555"/>
      <c r="AM148" s="555"/>
      <c r="AN148" s="555"/>
      <c r="AO148" s="555"/>
      <c r="AP148" s="555"/>
      <c r="AQ148" s="555"/>
      <c r="AR148" s="555"/>
      <c r="AS148" s="590"/>
      <c r="AT148" s="555"/>
      <c r="AV148" s="356"/>
    </row>
    <row r="149" spans="2:48" ht="21" customHeight="1" x14ac:dyDescent="0.4">
      <c r="B149" s="159"/>
      <c r="C149" s="589"/>
      <c r="D149" s="555"/>
      <c r="E149" s="556"/>
      <c r="F149" s="556"/>
      <c r="G149" s="556"/>
      <c r="H149" s="556"/>
      <c r="I149" s="556"/>
      <c r="J149" s="556"/>
      <c r="K149" s="556"/>
      <c r="L149" s="556"/>
      <c r="M149" s="556"/>
      <c r="N149" s="551" t="s">
        <v>674</v>
      </c>
      <c r="O149" s="552"/>
      <c r="P149" s="552"/>
      <c r="Q149" s="552"/>
      <c r="R149" s="552"/>
      <c r="S149" s="552"/>
      <c r="T149" s="552"/>
      <c r="U149" s="552"/>
      <c r="V149" s="553"/>
      <c r="W149" s="553"/>
      <c r="X149" s="554"/>
      <c r="Y149" s="555"/>
      <c r="Z149" s="836"/>
      <c r="AA149" s="837"/>
      <c r="AB149" s="838"/>
      <c r="AC149" s="555" t="s">
        <v>605</v>
      </c>
      <c r="AD149" s="555"/>
      <c r="AE149" s="555"/>
      <c r="AF149" s="555"/>
      <c r="AG149" s="555"/>
      <c r="AH149" s="555"/>
      <c r="AI149" s="555"/>
      <c r="AJ149" s="555"/>
      <c r="AK149" s="555"/>
      <c r="AL149" s="555"/>
      <c r="AM149" s="555"/>
      <c r="AN149" s="555"/>
      <c r="AO149" s="555"/>
      <c r="AP149" s="555"/>
      <c r="AQ149" s="555"/>
      <c r="AR149" s="555"/>
      <c r="AS149" s="590"/>
      <c r="AT149" s="555"/>
      <c r="AV149" s="356"/>
    </row>
    <row r="150" spans="2:48" ht="21" customHeight="1" x14ac:dyDescent="0.4">
      <c r="B150" s="159"/>
      <c r="C150" s="589"/>
      <c r="D150" s="555"/>
      <c r="E150" s="556"/>
      <c r="F150" s="556"/>
      <c r="G150" s="556"/>
      <c r="H150" s="556"/>
      <c r="I150" s="556"/>
      <c r="J150" s="556"/>
      <c r="K150" s="556"/>
      <c r="L150" s="556"/>
      <c r="M150" s="556"/>
      <c r="N150" s="551" t="s">
        <v>675</v>
      </c>
      <c r="O150" s="552"/>
      <c r="P150" s="552"/>
      <c r="Q150" s="552"/>
      <c r="R150" s="552"/>
      <c r="S150" s="552"/>
      <c r="T150" s="552"/>
      <c r="U150" s="552"/>
      <c r="V150" s="553"/>
      <c r="W150" s="553"/>
      <c r="X150" s="554"/>
      <c r="Y150" s="555"/>
      <c r="Z150" s="836"/>
      <c r="AA150" s="837"/>
      <c r="AB150" s="838"/>
      <c r="AC150" s="555" t="s">
        <v>605</v>
      </c>
      <c r="AD150" s="555"/>
      <c r="AE150" s="555"/>
      <c r="AF150" s="555"/>
      <c r="AG150" s="555"/>
      <c r="AH150" s="555"/>
      <c r="AI150" s="555"/>
      <c r="AJ150" s="555"/>
      <c r="AK150" s="555"/>
      <c r="AL150" s="555"/>
      <c r="AM150" s="555"/>
      <c r="AN150" s="555"/>
      <c r="AO150" s="555"/>
      <c r="AP150" s="555"/>
      <c r="AQ150" s="555"/>
      <c r="AR150" s="555"/>
      <c r="AS150" s="590"/>
      <c r="AT150" s="555"/>
      <c r="AV150" s="356"/>
    </row>
    <row r="151" spans="2:48" ht="21" customHeight="1" x14ac:dyDescent="0.4">
      <c r="B151" s="159"/>
      <c r="C151" s="589"/>
      <c r="D151" s="555"/>
      <c r="E151" s="556"/>
      <c r="F151" s="556"/>
      <c r="G151" s="556"/>
      <c r="H151" s="556"/>
      <c r="I151" s="556"/>
      <c r="J151" s="556"/>
      <c r="K151" s="556"/>
      <c r="L151" s="556"/>
      <c r="M151" s="556"/>
      <c r="N151" s="551" t="s">
        <v>676</v>
      </c>
      <c r="O151" s="552"/>
      <c r="P151" s="552"/>
      <c r="Q151" s="552"/>
      <c r="R151" s="552"/>
      <c r="S151" s="552"/>
      <c r="T151" s="552"/>
      <c r="U151" s="552"/>
      <c r="V151" s="553"/>
      <c r="W151" s="553"/>
      <c r="X151" s="554"/>
      <c r="Y151" s="555"/>
      <c r="Z151" s="836"/>
      <c r="AA151" s="837"/>
      <c r="AB151" s="838"/>
      <c r="AC151" s="555" t="s">
        <v>605</v>
      </c>
      <c r="AD151" s="555"/>
      <c r="AE151" s="555"/>
      <c r="AF151" s="555"/>
      <c r="AG151" s="555"/>
      <c r="AH151" s="555"/>
      <c r="AI151" s="555"/>
      <c r="AJ151" s="555"/>
      <c r="AK151" s="555"/>
      <c r="AL151" s="555"/>
      <c r="AM151" s="555"/>
      <c r="AN151" s="555"/>
      <c r="AO151" s="555"/>
      <c r="AP151" s="555"/>
      <c r="AQ151" s="555"/>
      <c r="AR151" s="555"/>
      <c r="AS151" s="590"/>
      <c r="AT151" s="555"/>
      <c r="AV151" s="356"/>
    </row>
    <row r="152" spans="2:48" ht="21" customHeight="1" x14ac:dyDescent="0.4">
      <c r="B152" s="159"/>
      <c r="C152" s="589"/>
      <c r="D152" s="555"/>
      <c r="E152" s="556"/>
      <c r="F152" s="556"/>
      <c r="G152" s="556"/>
      <c r="H152" s="556"/>
      <c r="I152" s="556"/>
      <c r="J152" s="556"/>
      <c r="K152" s="556"/>
      <c r="L152" s="556"/>
      <c r="M152" s="556"/>
      <c r="N152" s="551" t="s">
        <v>677</v>
      </c>
      <c r="O152" s="552"/>
      <c r="P152" s="552"/>
      <c r="Q152" s="552"/>
      <c r="R152" s="552"/>
      <c r="S152" s="552"/>
      <c r="T152" s="552"/>
      <c r="U152" s="552"/>
      <c r="V152" s="553"/>
      <c r="W152" s="553"/>
      <c r="X152" s="554"/>
      <c r="Y152" s="555"/>
      <c r="Z152" s="836"/>
      <c r="AA152" s="837"/>
      <c r="AB152" s="838"/>
      <c r="AC152" s="555" t="s">
        <v>605</v>
      </c>
      <c r="AD152" s="555"/>
      <c r="AE152" s="555"/>
      <c r="AF152" s="555"/>
      <c r="AG152" s="555"/>
      <c r="AH152" s="555"/>
      <c r="AI152" s="555"/>
      <c r="AJ152" s="555"/>
      <c r="AK152" s="555"/>
      <c r="AL152" s="555"/>
      <c r="AM152" s="555"/>
      <c r="AN152" s="555"/>
      <c r="AO152" s="555"/>
      <c r="AP152" s="555"/>
      <c r="AQ152" s="555"/>
      <c r="AR152" s="555"/>
      <c r="AS152" s="590"/>
      <c r="AT152" s="555"/>
      <c r="AV152" s="356"/>
    </row>
    <row r="153" spans="2:48" ht="21" customHeight="1" x14ac:dyDescent="0.4">
      <c r="B153" s="159"/>
      <c r="C153" s="589"/>
      <c r="D153" s="555"/>
      <c r="E153" s="556"/>
      <c r="F153" s="556"/>
      <c r="G153" s="556"/>
      <c r="H153" s="556"/>
      <c r="I153" s="556"/>
      <c r="J153" s="556"/>
      <c r="K153" s="556"/>
      <c r="L153" s="556"/>
      <c r="M153" s="556"/>
      <c r="N153" s="839"/>
      <c r="O153" s="840"/>
      <c r="P153" s="840"/>
      <c r="Q153" s="840"/>
      <c r="R153" s="840"/>
      <c r="S153" s="840"/>
      <c r="T153" s="840"/>
      <c r="U153" s="840"/>
      <c r="V153" s="840"/>
      <c r="W153" s="840"/>
      <c r="X153" s="841"/>
      <c r="Y153" s="555"/>
      <c r="Z153" s="836"/>
      <c r="AA153" s="837"/>
      <c r="AB153" s="838"/>
      <c r="AC153" s="555" t="s">
        <v>605</v>
      </c>
      <c r="AD153" s="555"/>
      <c r="AE153" s="555"/>
      <c r="AF153" s="555"/>
      <c r="AG153" s="555"/>
      <c r="AH153" s="555"/>
      <c r="AI153" s="555"/>
      <c r="AJ153" s="555"/>
      <c r="AK153" s="555"/>
      <c r="AL153" s="555"/>
      <c r="AM153" s="555"/>
      <c r="AN153" s="555"/>
      <c r="AO153" s="555"/>
      <c r="AP153" s="555"/>
      <c r="AQ153" s="555"/>
      <c r="AR153" s="555"/>
      <c r="AS153" s="590"/>
      <c r="AT153" s="555"/>
      <c r="AV153" s="356"/>
    </row>
    <row r="154" spans="2:48" ht="21" customHeight="1" x14ac:dyDescent="0.4">
      <c r="B154" s="159"/>
      <c r="C154" s="589"/>
      <c r="D154" s="555"/>
      <c r="E154" s="556"/>
      <c r="F154" s="556"/>
      <c r="G154" s="556"/>
      <c r="H154" s="556"/>
      <c r="I154" s="556"/>
      <c r="J154" s="556"/>
      <c r="K154" s="556"/>
      <c r="L154" s="556"/>
      <c r="M154" s="556"/>
      <c r="N154" s="839"/>
      <c r="O154" s="840"/>
      <c r="P154" s="840"/>
      <c r="Q154" s="840"/>
      <c r="R154" s="840"/>
      <c r="S154" s="840"/>
      <c r="T154" s="840"/>
      <c r="U154" s="840"/>
      <c r="V154" s="840"/>
      <c r="W154" s="840"/>
      <c r="X154" s="841"/>
      <c r="Y154" s="555"/>
      <c r="Z154" s="836"/>
      <c r="AA154" s="837"/>
      <c r="AB154" s="838"/>
      <c r="AC154" s="555" t="s">
        <v>605</v>
      </c>
      <c r="AD154" s="555"/>
      <c r="AE154" s="555"/>
      <c r="AF154" s="555"/>
      <c r="AG154" s="555"/>
      <c r="AH154" s="555"/>
      <c r="AI154" s="555"/>
      <c r="AJ154" s="555"/>
      <c r="AK154" s="555"/>
      <c r="AL154" s="555"/>
      <c r="AM154" s="555"/>
      <c r="AN154" s="555"/>
      <c r="AO154" s="555"/>
      <c r="AP154" s="555"/>
      <c r="AQ154" s="555"/>
      <c r="AR154" s="555"/>
      <c r="AS154" s="590"/>
      <c r="AT154" s="555"/>
      <c r="AV154" s="356"/>
    </row>
    <row r="155" spans="2:48" ht="21" customHeight="1" thickBot="1" x14ac:dyDescent="0.45">
      <c r="B155" s="159"/>
      <c r="C155" s="591"/>
      <c r="D155" s="592"/>
      <c r="E155" s="593"/>
      <c r="F155" s="593"/>
      <c r="G155" s="593"/>
      <c r="H155" s="593"/>
      <c r="I155" s="593"/>
      <c r="J155" s="593"/>
      <c r="K155" s="593"/>
      <c r="L155" s="593"/>
      <c r="M155" s="593"/>
      <c r="N155" s="842"/>
      <c r="O155" s="843"/>
      <c r="P155" s="843"/>
      <c r="Q155" s="843"/>
      <c r="R155" s="843"/>
      <c r="S155" s="843"/>
      <c r="T155" s="843"/>
      <c r="U155" s="843"/>
      <c r="V155" s="843"/>
      <c r="W155" s="843"/>
      <c r="X155" s="844"/>
      <c r="Y155" s="592"/>
      <c r="Z155" s="845"/>
      <c r="AA155" s="846"/>
      <c r="AB155" s="847"/>
      <c r="AC155" s="592" t="s">
        <v>605</v>
      </c>
      <c r="AD155" s="592"/>
      <c r="AE155" s="592"/>
      <c r="AF155" s="592"/>
      <c r="AG155" s="592"/>
      <c r="AH155" s="592"/>
      <c r="AI155" s="592"/>
      <c r="AJ155" s="592"/>
      <c r="AK155" s="592"/>
      <c r="AL155" s="592"/>
      <c r="AM155" s="592"/>
      <c r="AN155" s="592"/>
      <c r="AO155" s="592"/>
      <c r="AP155" s="592"/>
      <c r="AQ155" s="592"/>
      <c r="AR155" s="592"/>
      <c r="AS155" s="594"/>
      <c r="AT155" s="555"/>
      <c r="AV155" s="356"/>
    </row>
    <row r="156" spans="2:48" ht="21" customHeight="1" x14ac:dyDescent="0.4">
      <c r="B156" s="159"/>
      <c r="D156"/>
      <c r="E156"/>
      <c r="F156"/>
      <c r="G156"/>
      <c r="H156"/>
      <c r="I156"/>
      <c r="J156"/>
      <c r="K156"/>
      <c r="L156"/>
      <c r="M156"/>
      <c r="N156"/>
      <c r="O156"/>
      <c r="P156"/>
      <c r="Q156"/>
      <c r="R156"/>
      <c r="S156"/>
      <c r="T156"/>
      <c r="U156" s="546"/>
      <c r="V156" s="547"/>
      <c r="W156" s="547"/>
      <c r="X156" s="547"/>
      <c r="Y156" s="547"/>
      <c r="Z156" s="547"/>
      <c r="AA156" s="547"/>
      <c r="AB156" s="547"/>
      <c r="AC156" s="547"/>
      <c r="AD156" s="547"/>
      <c r="AE156" s="547"/>
      <c r="AF156" s="547"/>
      <c r="AG156" s="547"/>
      <c r="AH156" s="547"/>
      <c r="AI156" s="547"/>
      <c r="AJ156" s="547"/>
      <c r="AK156" s="547"/>
      <c r="AL156" s="547"/>
      <c r="AM156" s="547"/>
      <c r="AN156" s="547"/>
      <c r="AO156" s="547"/>
      <c r="AP156" s="547"/>
      <c r="AQ156" s="154"/>
      <c r="AR156" s="154"/>
      <c r="AS156" s="154"/>
      <c r="AV156" s="356"/>
    </row>
    <row r="157" spans="2:48" ht="21" hidden="1" customHeight="1" x14ac:dyDescent="0.4">
      <c r="B157" s="159"/>
      <c r="D157"/>
      <c r="E157"/>
      <c r="F157"/>
      <c r="G157"/>
      <c r="H157"/>
      <c r="I157"/>
      <c r="J157"/>
      <c r="K157"/>
      <c r="L157"/>
      <c r="M157"/>
      <c r="N157"/>
      <c r="O157"/>
      <c r="P157"/>
      <c r="Q157"/>
      <c r="R157"/>
      <c r="S157"/>
      <c r="T157"/>
      <c r="U157" s="546"/>
      <c r="V157" s="547"/>
      <c r="W157" s="547"/>
      <c r="X157" s="547"/>
      <c r="Y157" s="547"/>
      <c r="Z157" s="547"/>
      <c r="AA157" s="547"/>
      <c r="AB157" s="547"/>
      <c r="AC157" s="547"/>
      <c r="AD157" s="547"/>
      <c r="AE157" s="547"/>
      <c r="AF157" s="547"/>
      <c r="AG157" s="547"/>
      <c r="AH157" s="547"/>
      <c r="AI157" s="547"/>
      <c r="AJ157" s="547"/>
      <c r="AK157" s="547"/>
      <c r="AL157" s="547"/>
      <c r="AM157" s="547"/>
      <c r="AN157" s="547"/>
      <c r="AO157" s="547"/>
      <c r="AP157" s="547"/>
      <c r="AQ157" s="154"/>
      <c r="AR157" s="154"/>
      <c r="AS157" s="154"/>
      <c r="AV157" s="356"/>
    </row>
    <row r="158" spans="2:48" ht="21" hidden="1" customHeight="1" x14ac:dyDescent="0.4">
      <c r="B158" s="159"/>
      <c r="D158"/>
      <c r="E158"/>
      <c r="F158"/>
      <c r="G158"/>
      <c r="H158"/>
      <c r="I158"/>
      <c r="J158"/>
      <c r="K158"/>
      <c r="L158"/>
      <c r="M158"/>
      <c r="N158"/>
      <c r="O158"/>
      <c r="P158"/>
      <c r="Q158"/>
      <c r="R158"/>
      <c r="S158"/>
      <c r="T158"/>
      <c r="U158" s="546"/>
      <c r="V158" s="547"/>
      <c r="W158" s="547"/>
      <c r="X158" s="547"/>
      <c r="Y158" s="547"/>
      <c r="Z158" s="547"/>
      <c r="AA158" s="547"/>
      <c r="AB158" s="547"/>
      <c r="AC158" s="547"/>
      <c r="AD158" s="547"/>
      <c r="AE158" s="547"/>
      <c r="AF158" s="547"/>
      <c r="AG158" s="547"/>
      <c r="AH158" s="547"/>
      <c r="AI158" s="547"/>
      <c r="AJ158" s="547"/>
      <c r="AK158" s="547"/>
      <c r="AL158" s="547"/>
      <c r="AM158" s="547"/>
      <c r="AN158" s="547"/>
      <c r="AO158" s="547"/>
      <c r="AP158" s="547"/>
      <c r="AQ158" s="154"/>
      <c r="AR158" s="154"/>
      <c r="AS158" s="154"/>
      <c r="AV158" s="356"/>
    </row>
    <row r="159" spans="2:48" ht="21" hidden="1" customHeight="1" x14ac:dyDescent="0.4">
      <c r="B159" s="159"/>
      <c r="D159"/>
      <c r="E159"/>
      <c r="F159"/>
      <c r="G159"/>
      <c r="H159"/>
      <c r="I159"/>
      <c r="J159"/>
      <c r="K159"/>
      <c r="L159"/>
      <c r="M159"/>
      <c r="N159"/>
      <c r="O159"/>
      <c r="P159"/>
      <c r="Q159"/>
      <c r="R159"/>
      <c r="S159"/>
      <c r="T159"/>
      <c r="U159" s="546"/>
      <c r="V159" s="547"/>
      <c r="W159" s="547"/>
      <c r="X159" s="547"/>
      <c r="Y159" s="547"/>
      <c r="Z159" s="547"/>
      <c r="AA159" s="547"/>
      <c r="AB159" s="547"/>
      <c r="AC159" s="547"/>
      <c r="AD159" s="547"/>
      <c r="AE159" s="547"/>
      <c r="AF159" s="547"/>
      <c r="AG159" s="547"/>
      <c r="AH159" s="547"/>
      <c r="AI159" s="547"/>
      <c r="AJ159" s="547"/>
      <c r="AK159" s="547"/>
      <c r="AL159" s="547"/>
      <c r="AM159" s="547"/>
      <c r="AN159" s="547"/>
      <c r="AO159" s="547"/>
      <c r="AP159" s="547"/>
      <c r="AQ159" s="154"/>
      <c r="AR159" s="154"/>
      <c r="AS159" s="154"/>
      <c r="AV159" s="356"/>
    </row>
    <row r="160" spans="2:48" ht="21" hidden="1" customHeight="1" x14ac:dyDescent="0.4">
      <c r="B160" s="159"/>
      <c r="D160"/>
      <c r="E160"/>
      <c r="F160"/>
      <c r="G160"/>
      <c r="H160"/>
      <c r="I160"/>
      <c r="J160"/>
      <c r="K160"/>
      <c r="L160"/>
      <c r="M160"/>
      <c r="N160"/>
      <c r="O160"/>
      <c r="P160"/>
      <c r="Q160"/>
      <c r="R160"/>
      <c r="S160"/>
      <c r="T160"/>
      <c r="U160" s="546"/>
      <c r="V160" s="547"/>
      <c r="W160" s="547"/>
      <c r="X160" s="547"/>
      <c r="Y160" s="547"/>
      <c r="Z160" s="547"/>
      <c r="AA160" s="547"/>
      <c r="AB160" s="547"/>
      <c r="AC160" s="547"/>
      <c r="AD160" s="547"/>
      <c r="AE160" s="547"/>
      <c r="AF160" s="547"/>
      <c r="AG160" s="547"/>
      <c r="AH160" s="547"/>
      <c r="AI160" s="547"/>
      <c r="AJ160" s="547"/>
      <c r="AK160" s="547"/>
      <c r="AL160" s="547"/>
      <c r="AM160" s="547"/>
      <c r="AN160" s="547"/>
      <c r="AO160" s="547"/>
      <c r="AP160" s="547"/>
      <c r="AQ160" s="154"/>
      <c r="AR160" s="154"/>
      <c r="AS160" s="154"/>
      <c r="AV160" s="356"/>
    </row>
    <row r="161" spans="1:48" ht="21" hidden="1" customHeight="1" x14ac:dyDescent="0.4">
      <c r="B161" s="159"/>
      <c r="D161"/>
      <c r="E161"/>
      <c r="F161"/>
      <c r="G161"/>
      <c r="H161"/>
      <c r="I161"/>
      <c r="J161"/>
      <c r="K161"/>
      <c r="L161"/>
      <c r="M161"/>
      <c r="N161"/>
      <c r="O161"/>
      <c r="P161"/>
      <c r="Q161"/>
      <c r="R161"/>
      <c r="S161"/>
      <c r="T161"/>
      <c r="U161" s="546"/>
      <c r="V161" s="547"/>
      <c r="W161" s="547"/>
      <c r="X161" s="547"/>
      <c r="Y161" s="547"/>
      <c r="Z161" s="547"/>
      <c r="AA161" s="547"/>
      <c r="AB161" s="547"/>
      <c r="AC161" s="547"/>
      <c r="AD161" s="547"/>
      <c r="AE161" s="547"/>
      <c r="AF161" s="547"/>
      <c r="AG161" s="547"/>
      <c r="AH161" s="547"/>
      <c r="AI161" s="547"/>
      <c r="AJ161" s="547"/>
      <c r="AK161" s="547"/>
      <c r="AL161" s="547"/>
      <c r="AM161" s="547"/>
      <c r="AN161" s="547"/>
      <c r="AO161" s="547"/>
      <c r="AP161" s="547"/>
      <c r="AQ161" s="154"/>
      <c r="AR161" s="154"/>
      <c r="AS161" s="154"/>
      <c r="AV161" s="356"/>
    </row>
    <row r="162" spans="1:48" ht="21" hidden="1" customHeight="1" x14ac:dyDescent="0.4">
      <c r="B162" s="159"/>
      <c r="D162"/>
      <c r="E162"/>
      <c r="F162"/>
      <c r="G162"/>
      <c r="H162"/>
      <c r="I162"/>
      <c r="J162"/>
      <c r="K162"/>
      <c r="L162"/>
      <c r="M162"/>
      <c r="N162"/>
      <c r="O162"/>
      <c r="P162"/>
      <c r="Q162"/>
      <c r="R162"/>
      <c r="S162"/>
      <c r="T162"/>
      <c r="U162" s="546"/>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154"/>
      <c r="AR162" s="154"/>
      <c r="AS162" s="154"/>
      <c r="AV162" s="356"/>
    </row>
    <row r="163" spans="1:48" ht="21" hidden="1" customHeight="1" x14ac:dyDescent="0.4">
      <c r="B163" s="159"/>
      <c r="AV163" s="356"/>
    </row>
    <row r="164" spans="1:48" ht="21" customHeight="1" x14ac:dyDescent="0.4">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954" t="s">
        <v>435</v>
      </c>
      <c r="AR164" s="954"/>
      <c r="AS164" s="954"/>
    </row>
    <row r="165" spans="1:48" ht="17.100000000000001" customHeight="1" x14ac:dyDescent="0.4">
      <c r="AQ165" s="220"/>
      <c r="AR165" s="220"/>
      <c r="AS165" s="220"/>
    </row>
    <row r="166" spans="1:48" ht="21" customHeight="1" x14ac:dyDescent="0.4">
      <c r="B166" s="159" t="s">
        <v>96</v>
      </c>
    </row>
    <row r="167" spans="1:48" ht="17.100000000000001" customHeight="1" thickBot="1" x14ac:dyDescent="0.45">
      <c r="B167" s="159"/>
    </row>
    <row r="168" spans="1:48" ht="21" hidden="1" customHeight="1" x14ac:dyDescent="0.4">
      <c r="B168" s="159"/>
      <c r="C168" s="1407" t="s">
        <v>384</v>
      </c>
      <c r="D168" s="1408"/>
      <c r="E168" s="1408"/>
      <c r="F168" s="1408"/>
      <c r="G168" s="1408"/>
      <c r="H168" s="1408"/>
      <c r="I168" s="1408"/>
      <c r="J168" s="1408"/>
      <c r="K168" s="1408"/>
      <c r="L168" s="1408"/>
      <c r="M168" s="1408"/>
      <c r="N168" s="1408"/>
      <c r="O168" s="1408"/>
      <c r="P168" s="1408"/>
      <c r="Q168" s="1408"/>
      <c r="R168" s="1408"/>
      <c r="S168" s="1408"/>
      <c r="T168" s="1408"/>
      <c r="U168" s="1408"/>
      <c r="V168" s="1408"/>
      <c r="W168" s="1408"/>
      <c r="X168" s="1408"/>
      <c r="Y168" s="1408"/>
      <c r="Z168" s="1408"/>
      <c r="AA168" s="1408"/>
      <c r="AB168" s="1408"/>
      <c r="AC168" s="1408"/>
      <c r="AD168" s="1408"/>
      <c r="AE168" s="1408"/>
      <c r="AF168" s="1408"/>
      <c r="AG168" s="1408"/>
      <c r="AH168" s="1408"/>
      <c r="AI168" s="1408"/>
      <c r="AJ168" s="1408"/>
      <c r="AK168" s="1408"/>
      <c r="AL168" s="1408"/>
      <c r="AM168" s="1408"/>
      <c r="AN168" s="1408"/>
      <c r="AO168" s="1408"/>
      <c r="AP168" s="1408"/>
      <c r="AQ168" s="1408"/>
      <c r="AR168" s="1408"/>
      <c r="AS168" s="1409"/>
    </row>
    <row r="169" spans="1:48" ht="21" hidden="1" customHeight="1" x14ac:dyDescent="0.4">
      <c r="B169" s="159"/>
      <c r="C169" s="325"/>
      <c r="D169" s="1439" t="s">
        <v>496</v>
      </c>
      <c r="E169" s="1440"/>
      <c r="F169" s="1440"/>
      <c r="G169" s="1440"/>
      <c r="H169" s="1440"/>
      <c r="I169" s="1440"/>
      <c r="J169" s="1440"/>
      <c r="K169" s="1440"/>
      <c r="L169" s="1440"/>
      <c r="M169" s="1398"/>
      <c r="N169" s="1399"/>
      <c r="O169" s="1399"/>
      <c r="P169" s="1399"/>
      <c r="Q169" s="1399"/>
      <c r="R169" s="1399"/>
      <c r="S169" s="1399"/>
      <c r="T169" s="1400"/>
      <c r="U169" s="1219" t="s">
        <v>493</v>
      </c>
      <c r="V169" s="1219"/>
      <c r="W169" s="1219"/>
      <c r="X169" s="1219"/>
      <c r="Y169" s="1219"/>
      <c r="Z169" s="1219"/>
      <c r="AA169" s="1219"/>
      <c r="AB169" s="1219"/>
      <c r="AC169" s="1219"/>
      <c r="AD169" s="1219"/>
      <c r="AE169" s="1219"/>
      <c r="AF169" s="1219"/>
      <c r="AG169" s="1219"/>
      <c r="AH169" s="1219"/>
      <c r="AI169" s="1219"/>
      <c r="AJ169" s="1219"/>
      <c r="AK169" s="1219"/>
      <c r="AL169" s="1219"/>
      <c r="AM169" s="1219"/>
      <c r="AN169" s="1219"/>
      <c r="AO169" s="1219"/>
      <c r="AP169" s="1219"/>
      <c r="AQ169" s="1219"/>
      <c r="AR169" s="1219"/>
      <c r="AS169" s="1220"/>
    </row>
    <row r="170" spans="1:48" ht="21" hidden="1" customHeight="1" x14ac:dyDescent="0.4">
      <c r="B170" s="159"/>
      <c r="C170" s="325"/>
      <c r="D170" s="1401" t="s">
        <v>494</v>
      </c>
      <c r="E170" s="1402"/>
      <c r="F170" s="1402"/>
      <c r="G170" s="1402"/>
      <c r="H170" s="1402"/>
      <c r="I170" s="1402"/>
      <c r="J170" s="1402"/>
      <c r="K170" s="1402"/>
      <c r="L170" s="1402"/>
      <c r="M170" s="1402"/>
      <c r="N170" s="1402"/>
      <c r="O170" s="1402"/>
      <c r="P170" s="1402"/>
      <c r="Q170" s="1402"/>
      <c r="R170" s="1402"/>
      <c r="S170" s="1402"/>
      <c r="T170" s="1402"/>
      <c r="U170" s="1402"/>
      <c r="V170" s="1402"/>
      <c r="W170" s="1402"/>
      <c r="X170" s="1402"/>
      <c r="Y170" s="1402"/>
      <c r="Z170" s="1402"/>
      <c r="AA170" s="1402"/>
      <c r="AB170" s="1402"/>
      <c r="AC170" s="1402"/>
      <c r="AD170" s="1402"/>
      <c r="AE170" s="1402"/>
      <c r="AF170" s="1402"/>
      <c r="AG170" s="1402"/>
      <c r="AH170" s="1402"/>
      <c r="AI170" s="1402"/>
      <c r="AJ170" s="1402"/>
      <c r="AK170" s="1402"/>
      <c r="AL170" s="1402"/>
      <c r="AM170" s="1402"/>
      <c r="AN170" s="1402"/>
      <c r="AO170" s="1402"/>
      <c r="AP170" s="1402"/>
      <c r="AQ170" s="1402"/>
      <c r="AR170" s="1402"/>
      <c r="AS170" s="1403"/>
    </row>
    <row r="171" spans="1:48" ht="21" hidden="1" customHeight="1" x14ac:dyDescent="0.4">
      <c r="B171" s="159"/>
      <c r="C171" s="325"/>
      <c r="D171" s="255"/>
      <c r="E171" s="256" t="s">
        <v>495</v>
      </c>
      <c r="F171" s="1416" t="s">
        <v>497</v>
      </c>
      <c r="G171" s="983"/>
      <c r="H171" s="983"/>
      <c r="I171" s="983"/>
      <c r="J171" s="983"/>
      <c r="K171" s="983"/>
      <c r="L171" s="983"/>
      <c r="M171" s="983"/>
      <c r="N171" s="983"/>
      <c r="O171" s="983"/>
      <c r="P171" s="983"/>
      <c r="Q171" s="983"/>
      <c r="R171" s="983"/>
      <c r="S171" s="983"/>
      <c r="T171" s="983"/>
      <c r="U171" s="983"/>
      <c r="V171" s="983"/>
      <c r="W171" s="983"/>
      <c r="X171" s="983"/>
      <c r="Y171" s="983"/>
      <c r="Z171" s="983"/>
      <c r="AA171" s="983"/>
      <c r="AB171" s="983"/>
      <c r="AC171" s="983"/>
      <c r="AD171" s="983"/>
      <c r="AE171" s="983"/>
      <c r="AF171" s="983"/>
      <c r="AG171" s="983"/>
      <c r="AH171" s="983"/>
      <c r="AI171" s="983"/>
      <c r="AJ171" s="983"/>
      <c r="AK171" s="983"/>
      <c r="AL171" s="983"/>
      <c r="AM171" s="983"/>
      <c r="AN171" s="983"/>
      <c r="AO171" s="983"/>
      <c r="AP171" s="983"/>
      <c r="AQ171" s="983"/>
      <c r="AR171" s="983"/>
      <c r="AS171" s="1417"/>
    </row>
    <row r="172" spans="1:48" ht="21" hidden="1" customHeight="1" x14ac:dyDescent="0.4">
      <c r="B172" s="159"/>
      <c r="C172" s="325"/>
      <c r="D172" s="255"/>
      <c r="E172" s="256"/>
      <c r="F172" s="1416"/>
      <c r="G172" s="983"/>
      <c r="H172" s="983"/>
      <c r="I172" s="983"/>
      <c r="J172" s="983"/>
      <c r="K172" s="983"/>
      <c r="L172" s="983"/>
      <c r="M172" s="983"/>
      <c r="N172" s="983"/>
      <c r="O172" s="983"/>
      <c r="P172" s="983"/>
      <c r="Q172" s="983"/>
      <c r="R172" s="983"/>
      <c r="S172" s="983"/>
      <c r="T172" s="983"/>
      <c r="U172" s="983"/>
      <c r="V172" s="983"/>
      <c r="W172" s="983"/>
      <c r="X172" s="983"/>
      <c r="Y172" s="983"/>
      <c r="Z172" s="983"/>
      <c r="AA172" s="983"/>
      <c r="AB172" s="983"/>
      <c r="AC172" s="983"/>
      <c r="AD172" s="983"/>
      <c r="AE172" s="983"/>
      <c r="AF172" s="983"/>
      <c r="AG172" s="983"/>
      <c r="AH172" s="983"/>
      <c r="AI172" s="983"/>
      <c r="AJ172" s="983"/>
      <c r="AK172" s="983"/>
      <c r="AL172" s="983"/>
      <c r="AM172" s="983"/>
      <c r="AN172" s="983"/>
      <c r="AO172" s="983"/>
      <c r="AP172" s="983"/>
      <c r="AQ172" s="983"/>
      <c r="AR172" s="983"/>
      <c r="AS172" s="1417"/>
    </row>
    <row r="173" spans="1:48" ht="21" hidden="1" customHeight="1" thickBot="1" x14ac:dyDescent="0.45">
      <c r="B173" s="159"/>
      <c r="C173" s="330"/>
      <c r="D173" s="338"/>
      <c r="E173" s="339"/>
      <c r="F173" s="1418"/>
      <c r="G173" s="1418"/>
      <c r="H173" s="1418"/>
      <c r="I173" s="1418"/>
      <c r="J173" s="1418"/>
      <c r="K173" s="1418"/>
      <c r="L173" s="1418"/>
      <c r="M173" s="1418"/>
      <c r="N173" s="1418"/>
      <c r="O173" s="1418"/>
      <c r="P173" s="1418"/>
      <c r="Q173" s="1418"/>
      <c r="R173" s="1418"/>
      <c r="S173" s="1418"/>
      <c r="T173" s="1418"/>
      <c r="U173" s="1418"/>
      <c r="V173" s="1418"/>
      <c r="W173" s="1418"/>
      <c r="X173" s="1418"/>
      <c r="Y173" s="1418"/>
      <c r="Z173" s="1418"/>
      <c r="AA173" s="1418"/>
      <c r="AB173" s="1418"/>
      <c r="AC173" s="1418"/>
      <c r="AD173" s="1418"/>
      <c r="AE173" s="1418"/>
      <c r="AF173" s="1418"/>
      <c r="AG173" s="1418"/>
      <c r="AH173" s="1418"/>
      <c r="AI173" s="1418"/>
      <c r="AJ173" s="1418"/>
      <c r="AK173" s="1418"/>
      <c r="AL173" s="1418"/>
      <c r="AM173" s="1418"/>
      <c r="AN173" s="1418"/>
      <c r="AO173" s="1418"/>
      <c r="AP173" s="1418"/>
      <c r="AQ173" s="1418"/>
      <c r="AR173" s="1418"/>
      <c r="AS173" s="1419"/>
    </row>
    <row r="174" spans="1:48" ht="21" hidden="1" customHeight="1" x14ac:dyDescent="0.4">
      <c r="B174" s="159"/>
      <c r="C174" s="169"/>
      <c r="D174" s="1410" t="s">
        <v>498</v>
      </c>
      <c r="E174" s="1411"/>
      <c r="F174" s="1411"/>
      <c r="G174" s="1411"/>
      <c r="H174" s="1411"/>
      <c r="I174" s="1411"/>
      <c r="J174" s="1411"/>
      <c r="K174" s="1411"/>
      <c r="L174" s="1412"/>
      <c r="M174" s="1316" t="str">
        <f>IF(AND(事業区分=1,M98&lt;&gt;""),IF(M98&lt;30,"はい","いいえ"),IF(AND(事業区分=2,M107&lt;&gt;""),IF(ROUNDDOWN(M107/M95*100,0)&lt;30,"はい","いいえ"),""))</f>
        <v/>
      </c>
      <c r="N174" s="1317"/>
      <c r="O174" s="1317"/>
      <c r="P174" s="1317"/>
      <c r="Q174" s="1317"/>
      <c r="R174" s="1317"/>
      <c r="S174" s="1317"/>
      <c r="T174" s="1318"/>
      <c r="U174" s="1413"/>
      <c r="V174" s="1414"/>
      <c r="W174" s="1414"/>
      <c r="X174" s="1414"/>
      <c r="Y174" s="1414"/>
      <c r="Z174" s="1414"/>
      <c r="AA174" s="1414"/>
      <c r="AB174" s="1414"/>
      <c r="AC174" s="1414"/>
      <c r="AD174" s="1414"/>
      <c r="AE174" s="1414"/>
      <c r="AF174" s="1414"/>
      <c r="AG174" s="1414"/>
      <c r="AH174" s="1414"/>
      <c r="AI174" s="1414"/>
      <c r="AJ174" s="1414"/>
      <c r="AK174" s="1414"/>
      <c r="AL174" s="1414"/>
      <c r="AM174" s="1414"/>
      <c r="AN174" s="1414"/>
      <c r="AO174" s="1414"/>
      <c r="AP174" s="1414"/>
      <c r="AQ174" s="1414"/>
      <c r="AR174" s="1414"/>
      <c r="AS174" s="1415"/>
    </row>
    <row r="175" spans="1:48" ht="21" hidden="1" customHeight="1" thickBot="1" x14ac:dyDescent="0.45">
      <c r="B175" s="159"/>
      <c r="C175" s="199"/>
      <c r="D175" s="1447" t="s">
        <v>383</v>
      </c>
      <c r="E175" s="1448"/>
      <c r="F175" s="1448"/>
      <c r="G175" s="1448"/>
      <c r="H175" s="1448"/>
      <c r="I175" s="1448"/>
      <c r="J175" s="1448"/>
      <c r="K175" s="1448"/>
      <c r="L175" s="1449"/>
      <c r="M175" s="1444" t="str">
        <f>IF(OR(M169="",M174=""),"",IF(AND(M169="はい",M174="はい"),"1/2","1/2"))</f>
        <v/>
      </c>
      <c r="N175" s="1445"/>
      <c r="O175" s="1445"/>
      <c r="P175" s="1445"/>
      <c r="Q175" s="1445"/>
      <c r="R175" s="1445"/>
      <c r="S175" s="1445"/>
      <c r="T175" s="1446"/>
      <c r="U175" s="1450" t="s">
        <v>382</v>
      </c>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c r="AS175" s="1110"/>
    </row>
    <row r="176" spans="1:48" ht="21" hidden="1" customHeight="1" thickBot="1" x14ac:dyDescent="0.45">
      <c r="B176" s="159"/>
    </row>
    <row r="177" spans="2:48" ht="21" customHeight="1" x14ac:dyDescent="0.4">
      <c r="C177" s="1034" t="s">
        <v>77</v>
      </c>
      <c r="D177" s="1036"/>
      <c r="E177" s="1036"/>
      <c r="F177" s="1036"/>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1036"/>
      <c r="AK177" s="1127" t="s">
        <v>84</v>
      </c>
      <c r="AL177" s="1127"/>
      <c r="AM177" s="1127"/>
      <c r="AN177" s="1127"/>
      <c r="AO177" s="1127"/>
      <c r="AP177" s="1127"/>
      <c r="AQ177" s="1127"/>
      <c r="AR177" s="1127"/>
      <c r="AS177" s="1128"/>
    </row>
    <row r="178" spans="2:48" ht="21" customHeight="1" x14ac:dyDescent="0.4">
      <c r="C178" s="169"/>
      <c r="D178" s="1174" t="s">
        <v>78</v>
      </c>
      <c r="E178" s="1174"/>
      <c r="F178" s="1174"/>
      <c r="G178" s="1174"/>
      <c r="H178" s="1174"/>
      <c r="I178" s="1174"/>
      <c r="J178" s="1174"/>
      <c r="K178" s="1174"/>
      <c r="L178" s="1174"/>
      <c r="M178" s="1157" t="s">
        <v>24</v>
      </c>
      <c r="N178" s="1157"/>
      <c r="O178" s="1157"/>
      <c r="P178" s="1157"/>
      <c r="Q178" s="1157"/>
      <c r="R178" s="1157"/>
      <c r="S178" s="1157"/>
      <c r="T178" s="1157"/>
      <c r="U178" s="1157" t="s">
        <v>25</v>
      </c>
      <c r="V178" s="1157"/>
      <c r="W178" s="1157"/>
      <c r="X178" s="1157"/>
      <c r="Y178" s="1157"/>
      <c r="Z178" s="1157"/>
      <c r="AA178" s="1157"/>
      <c r="AB178" s="1157"/>
      <c r="AC178" s="1157" t="s">
        <v>26</v>
      </c>
      <c r="AD178" s="1157"/>
      <c r="AE178" s="1157"/>
      <c r="AF178" s="1157"/>
      <c r="AG178" s="1157" t="s">
        <v>27</v>
      </c>
      <c r="AH178" s="1157"/>
      <c r="AI178" s="1157"/>
      <c r="AJ178" s="1157"/>
      <c r="AK178" s="1157"/>
      <c r="AL178" s="1157"/>
      <c r="AM178" s="1157"/>
      <c r="AN178" s="1157"/>
      <c r="AO178" s="1106"/>
      <c r="AP178" s="1107"/>
      <c r="AQ178" s="1107"/>
      <c r="AR178" s="1107"/>
      <c r="AS178" s="1108"/>
    </row>
    <row r="179" spans="2:48" ht="21" customHeight="1" x14ac:dyDescent="0.4">
      <c r="C179" s="169"/>
      <c r="D179" s="943" t="s">
        <v>79</v>
      </c>
      <c r="E179" s="943"/>
      <c r="F179" s="943"/>
      <c r="G179" s="943"/>
      <c r="H179" s="943"/>
      <c r="I179" s="943"/>
      <c r="J179" s="943"/>
      <c r="K179" s="943"/>
      <c r="L179" s="943"/>
      <c r="M179" s="1126"/>
      <c r="N179" s="1126"/>
      <c r="O179" s="1126"/>
      <c r="P179" s="1126"/>
      <c r="Q179" s="1126"/>
      <c r="R179" s="1126"/>
      <c r="S179" s="1126"/>
      <c r="T179" s="1126"/>
      <c r="U179" s="1126"/>
      <c r="V179" s="1126"/>
      <c r="W179" s="1126"/>
      <c r="X179" s="1126"/>
      <c r="Y179" s="1126"/>
      <c r="Z179" s="1126"/>
      <c r="AA179" s="1126"/>
      <c r="AB179" s="1126"/>
      <c r="AC179" s="1198"/>
      <c r="AD179" s="1198"/>
      <c r="AE179" s="1198"/>
      <c r="AF179" s="1198"/>
      <c r="AG179" s="1084">
        <f>IF(U179="",0,IF($AC$182="1/2",ROUNDDOWN(U179*0.5,0),IF($AC$182="2/3",ROUNDDOWN(U179*2/3,0),0)))</f>
        <v>0</v>
      </c>
      <c r="AH179" s="1085"/>
      <c r="AI179" s="1085"/>
      <c r="AJ179" s="1085"/>
      <c r="AK179" s="1085"/>
      <c r="AL179" s="1085"/>
      <c r="AM179" s="1085"/>
      <c r="AN179" s="1085"/>
      <c r="AO179" s="944"/>
      <c r="AP179" s="945"/>
      <c r="AQ179" s="945"/>
      <c r="AR179" s="945"/>
      <c r="AS179" s="946"/>
    </row>
    <row r="180" spans="2:48" ht="21" customHeight="1" x14ac:dyDescent="0.4">
      <c r="C180" s="169"/>
      <c r="D180" s="943" t="s">
        <v>80</v>
      </c>
      <c r="E180" s="943"/>
      <c r="F180" s="943"/>
      <c r="G180" s="943"/>
      <c r="H180" s="943"/>
      <c r="I180" s="943"/>
      <c r="J180" s="943"/>
      <c r="K180" s="943"/>
      <c r="L180" s="943"/>
      <c r="M180" s="1126"/>
      <c r="N180" s="1126"/>
      <c r="O180" s="1126"/>
      <c r="P180" s="1126"/>
      <c r="Q180" s="1126"/>
      <c r="R180" s="1126"/>
      <c r="S180" s="1126"/>
      <c r="T180" s="1126"/>
      <c r="U180" s="1126"/>
      <c r="V180" s="1126"/>
      <c r="W180" s="1126"/>
      <c r="X180" s="1126"/>
      <c r="Y180" s="1126"/>
      <c r="Z180" s="1126"/>
      <c r="AA180" s="1126"/>
      <c r="AB180" s="1126"/>
      <c r="AC180" s="1198"/>
      <c r="AD180" s="1198"/>
      <c r="AE180" s="1198"/>
      <c r="AF180" s="1198"/>
      <c r="AG180" s="1084">
        <f t="shared" ref="AG180:AG181" si="0">IF(U180="",0,IF($AC$182="1/2",ROUNDDOWN(U180*0.5,0),IF($AC$182="2/3",ROUNDDOWN(U180*2/3,0),0)))</f>
        <v>0</v>
      </c>
      <c r="AH180" s="1085"/>
      <c r="AI180" s="1085"/>
      <c r="AJ180" s="1085"/>
      <c r="AK180" s="1085"/>
      <c r="AL180" s="1085"/>
      <c r="AM180" s="1085"/>
      <c r="AN180" s="1085"/>
      <c r="AO180" s="944"/>
      <c r="AP180" s="945"/>
      <c r="AQ180" s="945"/>
      <c r="AR180" s="945"/>
      <c r="AS180" s="946"/>
    </row>
    <row r="181" spans="2:48" ht="21" customHeight="1" x14ac:dyDescent="0.4">
      <c r="C181" s="169"/>
      <c r="D181" s="943" t="s">
        <v>81</v>
      </c>
      <c r="E181" s="943"/>
      <c r="F181" s="943"/>
      <c r="G181" s="943"/>
      <c r="H181" s="943"/>
      <c r="I181" s="943"/>
      <c r="J181" s="943"/>
      <c r="K181" s="943"/>
      <c r="L181" s="943"/>
      <c r="M181" s="1126"/>
      <c r="N181" s="1126"/>
      <c r="O181" s="1126"/>
      <c r="P181" s="1126"/>
      <c r="Q181" s="1126"/>
      <c r="R181" s="1126"/>
      <c r="S181" s="1126"/>
      <c r="T181" s="1126"/>
      <c r="U181" s="1126"/>
      <c r="V181" s="1126"/>
      <c r="W181" s="1126"/>
      <c r="X181" s="1126"/>
      <c r="Y181" s="1126"/>
      <c r="Z181" s="1126"/>
      <c r="AA181" s="1126"/>
      <c r="AB181" s="1126"/>
      <c r="AC181" s="1198"/>
      <c r="AD181" s="1198"/>
      <c r="AE181" s="1198"/>
      <c r="AF181" s="1198"/>
      <c r="AG181" s="1084">
        <f t="shared" si="0"/>
        <v>0</v>
      </c>
      <c r="AH181" s="1085"/>
      <c r="AI181" s="1085"/>
      <c r="AJ181" s="1085"/>
      <c r="AK181" s="1085"/>
      <c r="AL181" s="1085"/>
      <c r="AM181" s="1085"/>
      <c r="AN181" s="1085"/>
      <c r="AO181" s="944"/>
      <c r="AP181" s="945"/>
      <c r="AQ181" s="945"/>
      <c r="AR181" s="945"/>
      <c r="AS181" s="946"/>
    </row>
    <row r="182" spans="2:48" ht="21" customHeight="1" thickBot="1" x14ac:dyDescent="0.45">
      <c r="C182" s="180"/>
      <c r="D182" s="1068" t="s">
        <v>82</v>
      </c>
      <c r="E182" s="1068"/>
      <c r="F182" s="1068"/>
      <c r="G182" s="1068"/>
      <c r="H182" s="1068"/>
      <c r="I182" s="1068"/>
      <c r="J182" s="1068"/>
      <c r="K182" s="1068"/>
      <c r="L182" s="1068"/>
      <c r="M182" s="1086">
        <f>SUM(M179:T181)</f>
        <v>0</v>
      </c>
      <c r="N182" s="1086"/>
      <c r="O182" s="1086"/>
      <c r="P182" s="1086"/>
      <c r="Q182" s="1086"/>
      <c r="R182" s="1086"/>
      <c r="S182" s="1086"/>
      <c r="T182" s="1086"/>
      <c r="U182" s="1086">
        <f>SUM(U179:AB181)</f>
        <v>0</v>
      </c>
      <c r="V182" s="1086"/>
      <c r="W182" s="1086"/>
      <c r="X182" s="1086"/>
      <c r="Y182" s="1086"/>
      <c r="Z182" s="1086"/>
      <c r="AA182" s="1086"/>
      <c r="AB182" s="1086"/>
      <c r="AC182" s="1068" t="str">
        <f>IF(事業区分=3,"2/3",IF(OR(事業区分=1,事業区分=2),"1/2",""))</f>
        <v/>
      </c>
      <c r="AD182" s="1068"/>
      <c r="AE182" s="1068"/>
      <c r="AF182" s="1068"/>
      <c r="AG182" s="1441">
        <f>SUM(AG179:AN181)</f>
        <v>0</v>
      </c>
      <c r="AH182" s="1442"/>
      <c r="AI182" s="1442"/>
      <c r="AJ182" s="1442"/>
      <c r="AK182" s="1442"/>
      <c r="AL182" s="1442"/>
      <c r="AM182" s="1442"/>
      <c r="AN182" s="1443"/>
      <c r="AO182" s="1109"/>
      <c r="AP182" s="790"/>
      <c r="AQ182" s="790"/>
      <c r="AR182" s="790"/>
      <c r="AS182" s="1110"/>
    </row>
    <row r="183" spans="2:48" ht="21" hidden="1" customHeight="1" x14ac:dyDescent="0.4">
      <c r="C183" s="1404" t="s">
        <v>83</v>
      </c>
      <c r="D183" s="1405"/>
      <c r="E183" s="1405"/>
      <c r="F183" s="1405"/>
      <c r="G183" s="1405"/>
      <c r="H183" s="1405"/>
      <c r="I183" s="1405"/>
      <c r="J183" s="1405"/>
      <c r="K183" s="1405"/>
      <c r="L183" s="1405"/>
      <c r="M183" s="1405"/>
      <c r="N183" s="1405"/>
      <c r="O183" s="1405"/>
      <c r="P183" s="1405"/>
      <c r="Q183" s="1405"/>
      <c r="R183" s="1405"/>
      <c r="S183" s="1405"/>
      <c r="T183" s="1405"/>
      <c r="U183" s="1405"/>
      <c r="V183" s="1405"/>
      <c r="W183" s="1405"/>
      <c r="X183" s="1405"/>
      <c r="Y183" s="1405"/>
      <c r="Z183" s="1405"/>
      <c r="AA183" s="1405"/>
      <c r="AB183" s="1405"/>
      <c r="AC183" s="1405"/>
      <c r="AD183" s="1405"/>
      <c r="AE183" s="1405"/>
      <c r="AF183" s="1405"/>
      <c r="AG183" s="1405"/>
      <c r="AH183" s="1405"/>
      <c r="AI183" s="1405"/>
      <c r="AJ183" s="1405"/>
      <c r="AK183" s="1405"/>
      <c r="AL183" s="1405"/>
      <c r="AM183" s="1405"/>
      <c r="AN183" s="1405"/>
      <c r="AO183" s="1405"/>
      <c r="AP183" s="1405"/>
      <c r="AQ183" s="1405"/>
      <c r="AR183" s="1405"/>
      <c r="AS183" s="1406"/>
    </row>
    <row r="184" spans="2:48" ht="21" hidden="1" customHeight="1" thickBot="1" x14ac:dyDescent="0.45">
      <c r="C184" s="1120" t="s">
        <v>596</v>
      </c>
      <c r="D184" s="1121"/>
      <c r="E184" s="1121"/>
      <c r="F184" s="1121"/>
      <c r="G184" s="1121"/>
      <c r="H184" s="1121"/>
      <c r="I184" s="1121"/>
      <c r="J184" s="1121"/>
      <c r="K184" s="1121"/>
      <c r="L184" s="1121"/>
      <c r="M184" s="1121"/>
      <c r="N184" s="1121"/>
      <c r="O184" s="1121"/>
      <c r="P184" s="1121"/>
      <c r="Q184" s="1121"/>
      <c r="R184" s="1121"/>
      <c r="S184" s="1121"/>
      <c r="T184" s="1121"/>
      <c r="U184" s="1121"/>
      <c r="V184" s="1121"/>
      <c r="W184" s="1121"/>
      <c r="X184" s="1121"/>
      <c r="Y184" s="1121"/>
      <c r="Z184" s="1122"/>
      <c r="AA184" s="1102" t="str">
        <f>IF(AG182=0,"",IF(AND(U182&gt;=1500000,AG182&lt;=60000000),"基準適合です","修正が必要です"))</f>
        <v/>
      </c>
      <c r="AB184" s="1103"/>
      <c r="AC184" s="1103"/>
      <c r="AD184" s="1103"/>
      <c r="AE184" s="1103"/>
      <c r="AF184" s="1103"/>
      <c r="AG184" s="1103"/>
      <c r="AH184" s="1103"/>
      <c r="AI184" s="1103"/>
      <c r="AJ184" s="1103"/>
      <c r="AK184" s="1103"/>
      <c r="AL184" s="1103"/>
      <c r="AM184" s="1103"/>
      <c r="AN184" s="1103"/>
      <c r="AO184" s="1103"/>
      <c r="AP184" s="1103"/>
      <c r="AQ184" s="1103"/>
      <c r="AR184" s="1103"/>
      <c r="AS184" s="1123"/>
      <c r="AV184" s="431" t="str">
        <f>IF(AG182=0,"",IF(AND(事業区分=4,AND(U182&gt;=1000000,AG182&lt;=100000000)),"基準適合です",IF(AND(OR(事業区分=1,事業区分=2),AND(U182&gt;=1000000,AG182&lt;=15000000)),"基準適合です","修正が必要です")))</f>
        <v/>
      </c>
    </row>
    <row r="185" spans="2:48" ht="21" customHeight="1" x14ac:dyDescent="0.4">
      <c r="C185" s="974" t="s">
        <v>678</v>
      </c>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5"/>
      <c r="Z185" s="975"/>
      <c r="AA185" s="975"/>
      <c r="AB185" s="975"/>
      <c r="AC185" s="975"/>
      <c r="AD185" s="975"/>
      <c r="AE185" s="975"/>
      <c r="AF185" s="975"/>
      <c r="AG185" s="975"/>
      <c r="AH185" s="975"/>
      <c r="AI185" s="975"/>
      <c r="AJ185" s="975"/>
      <c r="AK185" s="975"/>
      <c r="AL185" s="975"/>
      <c r="AM185" s="975"/>
      <c r="AN185" s="975"/>
      <c r="AO185" s="975"/>
      <c r="AP185" s="975"/>
      <c r="AQ185" s="975"/>
      <c r="AR185" s="975"/>
      <c r="AS185" s="976"/>
      <c r="AV185" s="354"/>
    </row>
    <row r="186" spans="2:48" ht="21" customHeight="1" thickBot="1" x14ac:dyDescent="0.45">
      <c r="C186" s="958" t="str">
        <f>IF(AG182=0,"",IF(AND(事業区分=1,AND(U182&lt;=12500000,1000000&lt;=U182)),"基準適合です",IF(AND(事業区分=2,AR116&lt;&gt;"",AND(U182&lt;=25000000)),"基準適合です",IF(AND(事業区分=2,AR124&lt;&gt;"",AND(U182&lt;=6250000)),"基準適合です",IF(AND(事業区分=3,AND(U182&lt;=100000000)),"基準適合です","修正が必要です")))))</f>
        <v/>
      </c>
      <c r="D186" s="959"/>
      <c r="E186" s="959"/>
      <c r="F186" s="959"/>
      <c r="G186" s="959"/>
      <c r="H186" s="959"/>
      <c r="I186" s="959"/>
      <c r="J186" s="959"/>
      <c r="K186" s="959"/>
      <c r="L186" s="959"/>
      <c r="M186" s="959"/>
      <c r="N186" s="959"/>
      <c r="O186" s="959"/>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60"/>
      <c r="AV186" s="354"/>
    </row>
    <row r="187" spans="2:48" ht="21" customHeight="1" x14ac:dyDescent="0.4">
      <c r="AV187" s="354"/>
    </row>
    <row r="188" spans="2:48" ht="21" customHeight="1" thickBot="1" x14ac:dyDescent="0.45">
      <c r="B188" s="159" t="s">
        <v>97</v>
      </c>
    </row>
    <row r="189" spans="2:48" ht="21" customHeight="1" x14ac:dyDescent="0.4">
      <c r="C189" s="1034" t="s">
        <v>85</v>
      </c>
      <c r="D189" s="1035"/>
      <c r="E189" s="1035"/>
      <c r="F189" s="1035"/>
      <c r="G189" s="1035"/>
      <c r="H189" s="1035"/>
      <c r="I189" s="1035"/>
      <c r="J189" s="1035"/>
      <c r="K189" s="1035"/>
      <c r="L189" s="1035"/>
      <c r="M189" s="1035"/>
      <c r="N189" s="1035"/>
      <c r="O189" s="1035"/>
      <c r="P189" s="1035"/>
      <c r="Q189" s="1035"/>
      <c r="R189" s="1035"/>
      <c r="S189" s="1035"/>
      <c r="T189" s="1035"/>
      <c r="U189" s="1035"/>
      <c r="V189" s="1036"/>
      <c r="W189" s="1036"/>
      <c r="X189" s="1036"/>
      <c r="Y189" s="1036"/>
      <c r="Z189" s="1036"/>
      <c r="AA189" s="1036"/>
      <c r="AB189" s="1036"/>
      <c r="AC189" s="1036"/>
      <c r="AD189" s="1036"/>
      <c r="AE189" s="1036"/>
      <c r="AF189" s="1036"/>
      <c r="AG189" s="1036"/>
      <c r="AH189" s="1036"/>
      <c r="AI189" s="1036"/>
      <c r="AJ189" s="1036"/>
      <c r="AK189" s="1036" t="s">
        <v>84</v>
      </c>
      <c r="AL189" s="1036"/>
      <c r="AM189" s="1036"/>
      <c r="AN189" s="1036"/>
      <c r="AO189" s="1036"/>
      <c r="AP189" s="1036"/>
      <c r="AQ189" s="1036"/>
      <c r="AR189" s="1036"/>
      <c r="AS189" s="1071"/>
    </row>
    <row r="190" spans="2:48" ht="21" customHeight="1" x14ac:dyDescent="0.4">
      <c r="C190" s="544"/>
      <c r="D190" s="1069" t="s">
        <v>86</v>
      </c>
      <c r="E190" s="1069"/>
      <c r="F190" s="1069"/>
      <c r="G190" s="1069"/>
      <c r="H190" s="1069"/>
      <c r="I190" s="1069"/>
      <c r="J190" s="1069"/>
      <c r="K190" s="1069"/>
      <c r="L190" s="1069"/>
      <c r="M190" s="1100">
        <f>M182</f>
        <v>0</v>
      </c>
      <c r="N190" s="1100"/>
      <c r="O190" s="1100"/>
      <c r="P190" s="1100"/>
      <c r="Q190" s="1100"/>
      <c r="R190" s="1100"/>
      <c r="S190" s="1100"/>
      <c r="T190" s="1101"/>
      <c r="U190" s="744"/>
      <c r="V190" s="1200" t="str">
        <f>IF(AG191&lt;&gt;"",IF(ISNUMBER(AG191),"","エラー"),"")</f>
        <v/>
      </c>
      <c r="W190" s="1201"/>
      <c r="X190" s="1201"/>
      <c r="Y190" s="1201"/>
      <c r="Z190" s="1201"/>
      <c r="AA190" s="1201"/>
      <c r="AB190" s="1201"/>
      <c r="AC190" s="1201"/>
      <c r="AD190" s="1201"/>
      <c r="AE190" s="1201"/>
      <c r="AF190" s="1201"/>
      <c r="AG190" s="1201"/>
      <c r="AH190" s="1201"/>
      <c r="AI190" s="1201"/>
      <c r="AJ190" s="1201"/>
      <c r="AK190" s="1201"/>
      <c r="AL190" s="1201"/>
      <c r="AM190" s="1201"/>
      <c r="AN190" s="1201"/>
      <c r="AO190" s="1201"/>
      <c r="AP190" s="1201"/>
      <c r="AQ190" s="1201"/>
      <c r="AR190" s="1201"/>
      <c r="AS190" s="1202"/>
    </row>
    <row r="191" spans="2:48" ht="21" customHeight="1" x14ac:dyDescent="0.4">
      <c r="C191" s="169"/>
      <c r="D191" s="1070" t="s">
        <v>87</v>
      </c>
      <c r="E191" s="1070"/>
      <c r="F191" s="1070"/>
      <c r="G191" s="1070"/>
      <c r="H191" s="1070"/>
      <c r="I191" s="1070"/>
      <c r="J191" s="1070"/>
      <c r="K191" s="1070"/>
      <c r="L191" s="1070"/>
      <c r="M191" s="1043">
        <f>U182</f>
        <v>0</v>
      </c>
      <c r="N191" s="1043"/>
      <c r="O191" s="1043"/>
      <c r="P191" s="1043"/>
      <c r="Q191" s="1043"/>
      <c r="R191" s="1043"/>
      <c r="S191" s="1043"/>
      <c r="T191" s="1044"/>
      <c r="U191" s="1041"/>
      <c r="V191" s="1203"/>
      <c r="W191" s="1204"/>
      <c r="X191" s="1204"/>
      <c r="Y191" s="1204"/>
      <c r="Z191" s="1204"/>
      <c r="AA191" s="1204"/>
      <c r="AB191" s="1204"/>
      <c r="AC191" s="1204"/>
      <c r="AD191" s="1204"/>
      <c r="AE191" s="1204"/>
      <c r="AF191" s="1204"/>
      <c r="AG191" s="1204"/>
      <c r="AH191" s="1204"/>
      <c r="AI191" s="1204"/>
      <c r="AJ191" s="1204"/>
      <c r="AK191" s="1204"/>
      <c r="AL191" s="1204"/>
      <c r="AM191" s="1204"/>
      <c r="AN191" s="1204"/>
      <c r="AO191" s="1204"/>
      <c r="AP191" s="1204"/>
      <c r="AQ191" s="1204"/>
      <c r="AR191" s="1204"/>
      <c r="AS191" s="1205"/>
    </row>
    <row r="192" spans="2:48" ht="21" customHeight="1" x14ac:dyDescent="0.4">
      <c r="C192" s="178"/>
      <c r="D192" s="1070" t="s">
        <v>85</v>
      </c>
      <c r="E192" s="1070"/>
      <c r="F192" s="1070"/>
      <c r="G192" s="1070"/>
      <c r="H192" s="1070"/>
      <c r="I192" s="1070"/>
      <c r="J192" s="1070"/>
      <c r="K192" s="1070"/>
      <c r="L192" s="1070"/>
      <c r="M192" s="1043">
        <f>AG182</f>
        <v>0</v>
      </c>
      <c r="N192" s="1043"/>
      <c r="O192" s="1043"/>
      <c r="P192" s="1043"/>
      <c r="Q192" s="1043"/>
      <c r="R192" s="1043"/>
      <c r="S192" s="1043"/>
      <c r="T192" s="1044"/>
      <c r="U192" s="1042"/>
      <c r="V192" s="1206"/>
      <c r="W192" s="1207"/>
      <c r="X192" s="1207"/>
      <c r="Y192" s="1207"/>
      <c r="Z192" s="1207"/>
      <c r="AA192" s="1207"/>
      <c r="AB192" s="1207"/>
      <c r="AC192" s="1207"/>
      <c r="AD192" s="1207"/>
      <c r="AE192" s="1207"/>
      <c r="AF192" s="1207"/>
      <c r="AG192" s="1207"/>
      <c r="AH192" s="1207"/>
      <c r="AI192" s="1207"/>
      <c r="AJ192" s="1207"/>
      <c r="AK192" s="1207"/>
      <c r="AL192" s="1207"/>
      <c r="AM192" s="1207"/>
      <c r="AN192" s="1207"/>
      <c r="AO192" s="1207"/>
      <c r="AP192" s="1207"/>
      <c r="AQ192" s="1207"/>
      <c r="AR192" s="1207"/>
      <c r="AS192" s="1208"/>
    </row>
    <row r="193" spans="2:48" ht="21" hidden="1" customHeight="1" x14ac:dyDescent="0.4">
      <c r="C193" s="1053" t="s">
        <v>88</v>
      </c>
      <c r="D193" s="1054"/>
      <c r="E193" s="1054"/>
      <c r="F193" s="1054"/>
      <c r="G193" s="1054"/>
      <c r="H193" s="1054"/>
      <c r="I193" s="1054"/>
      <c r="J193" s="1054"/>
      <c r="K193" s="1054"/>
      <c r="L193" s="1054"/>
      <c r="M193" s="1054"/>
      <c r="N193" s="1054"/>
      <c r="O193" s="1054"/>
      <c r="P193" s="1054"/>
      <c r="Q193" s="1054"/>
      <c r="R193" s="1054"/>
      <c r="S193" s="1054"/>
      <c r="T193" s="1054"/>
      <c r="U193" s="1054"/>
      <c r="V193" s="1055"/>
      <c r="W193" s="1055"/>
      <c r="X193" s="1055"/>
      <c r="Y193" s="1055"/>
      <c r="Z193" s="1055"/>
      <c r="AA193" s="1055"/>
      <c r="AB193" s="1055"/>
      <c r="AC193" s="1055"/>
      <c r="AD193" s="1055"/>
      <c r="AE193" s="1055"/>
      <c r="AF193" s="1055"/>
      <c r="AG193" s="1055"/>
      <c r="AH193" s="1055"/>
      <c r="AI193" s="1055"/>
      <c r="AJ193" s="1055"/>
      <c r="AK193" s="1055"/>
      <c r="AL193" s="1055"/>
      <c r="AM193" s="1055"/>
      <c r="AN193" s="1055"/>
      <c r="AO193" s="1055"/>
      <c r="AP193" s="1055"/>
      <c r="AQ193" s="1055"/>
      <c r="AR193" s="1055"/>
      <c r="AS193" s="1056"/>
    </row>
    <row r="194" spans="2:48" ht="21" hidden="1" customHeight="1" x14ac:dyDescent="0.4">
      <c r="C194" s="169"/>
      <c r="D194" s="182"/>
      <c r="AO194" s="1111"/>
      <c r="AP194" s="1112"/>
      <c r="AQ194" s="1112"/>
      <c r="AR194" s="1112"/>
      <c r="AS194" s="1113"/>
    </row>
    <row r="195" spans="2:48" ht="21" hidden="1" customHeight="1" x14ac:dyDescent="0.4">
      <c r="C195" s="169"/>
      <c r="D195" s="183"/>
      <c r="F195" s="914" t="s">
        <v>90</v>
      </c>
      <c r="G195" s="914"/>
      <c r="H195" s="914"/>
      <c r="I195" s="914"/>
      <c r="J195" s="914" t="s">
        <v>89</v>
      </c>
      <c r="K195" s="882" t="s">
        <v>92</v>
      </c>
      <c r="L195" s="882"/>
      <c r="M195" s="882"/>
      <c r="N195" s="882"/>
      <c r="O195" s="882"/>
      <c r="P195" s="882"/>
      <c r="Q195" s="1067">
        <f>+M191</f>
        <v>0</v>
      </c>
      <c r="R195" s="1067"/>
      <c r="S195" s="1067"/>
      <c r="T195" s="1067"/>
      <c r="U195" s="1067"/>
      <c r="V195" s="1067"/>
      <c r="W195" s="1067"/>
      <c r="X195" s="1067"/>
      <c r="Z195" s="914" t="s">
        <v>89</v>
      </c>
      <c r="AB195" s="1209" t="str">
        <f>IF(ISERROR(ROUND(Q195/Q196,0)),"",ROUND(Q195/Q196,0))</f>
        <v/>
      </c>
      <c r="AC195" s="1210"/>
      <c r="AD195" s="1210"/>
      <c r="AE195" s="1210"/>
      <c r="AF195" s="1210"/>
      <c r="AG195" s="1210"/>
      <c r="AH195" s="1211"/>
      <c r="AI195" s="1215" t="s">
        <v>91</v>
      </c>
      <c r="AJ195" s="914"/>
      <c r="AO195" s="1114"/>
      <c r="AP195" s="945"/>
      <c r="AQ195" s="945"/>
      <c r="AR195" s="945"/>
      <c r="AS195" s="946"/>
    </row>
    <row r="196" spans="2:48" ht="21" hidden="1" customHeight="1" x14ac:dyDescent="0.4">
      <c r="C196" s="169"/>
      <c r="D196" s="183"/>
      <c r="F196" s="914"/>
      <c r="G196" s="914"/>
      <c r="H196" s="914"/>
      <c r="I196" s="914"/>
      <c r="J196" s="914"/>
      <c r="K196" s="911" t="s">
        <v>93</v>
      </c>
      <c r="L196" s="911"/>
      <c r="M196" s="911"/>
      <c r="N196" s="911"/>
      <c r="O196" s="911"/>
      <c r="P196" s="911"/>
      <c r="Q196" s="1045" t="str">
        <f>IF(事業区分=1,IF(T103="基準適合です",M103,"件数不備"),IF(事業区分=2,IF(T108="基準適合です",M108,"件数不備"),""))</f>
        <v/>
      </c>
      <c r="R196" s="1045"/>
      <c r="S196" s="1045"/>
      <c r="T196" s="1045"/>
      <c r="U196" s="1045"/>
      <c r="V196" s="1045"/>
      <c r="W196" s="1045"/>
      <c r="X196" s="1045"/>
      <c r="Z196" s="914"/>
      <c r="AB196" s="1212"/>
      <c r="AC196" s="1213"/>
      <c r="AD196" s="1213"/>
      <c r="AE196" s="1213"/>
      <c r="AF196" s="1213"/>
      <c r="AG196" s="1213"/>
      <c r="AH196" s="1214"/>
      <c r="AI196" s="1215"/>
      <c r="AJ196" s="914"/>
      <c r="AO196" s="1114"/>
      <c r="AP196" s="945"/>
      <c r="AQ196" s="945"/>
      <c r="AR196" s="945"/>
      <c r="AS196" s="946"/>
      <c r="AV196" s="354"/>
    </row>
    <row r="197" spans="2:48" ht="21" hidden="1" customHeight="1" x14ac:dyDescent="0.4">
      <c r="C197" s="178"/>
      <c r="D197" s="184"/>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881"/>
      <c r="AP197" s="825"/>
      <c r="AQ197" s="825"/>
      <c r="AR197" s="825"/>
      <c r="AS197" s="948"/>
    </row>
    <row r="198" spans="2:48" ht="21" customHeight="1" x14ac:dyDescent="0.4">
      <c r="B198" s="159"/>
      <c r="C198" s="1081" t="s">
        <v>94</v>
      </c>
      <c r="D198" s="1082"/>
      <c r="E198" s="1082"/>
      <c r="F198" s="1082"/>
      <c r="G198" s="1082"/>
      <c r="H198" s="1082"/>
      <c r="I198" s="1082"/>
      <c r="J198" s="1082"/>
      <c r="K198" s="1082"/>
      <c r="L198" s="1082"/>
      <c r="M198" s="1082"/>
      <c r="N198" s="1082"/>
      <c r="O198" s="1082"/>
      <c r="P198" s="1082"/>
      <c r="Q198" s="1082"/>
      <c r="R198" s="1082"/>
      <c r="S198" s="1082"/>
      <c r="T198" s="1082"/>
      <c r="U198" s="1082"/>
      <c r="V198" s="1082"/>
      <c r="W198" s="1082"/>
      <c r="X198" s="1082"/>
      <c r="Y198" s="1082"/>
      <c r="Z198" s="1082"/>
      <c r="AA198" s="1082"/>
      <c r="AB198" s="1082"/>
      <c r="AC198" s="1082"/>
      <c r="AD198" s="1082"/>
      <c r="AE198" s="1082"/>
      <c r="AF198" s="1082"/>
      <c r="AG198" s="1082"/>
      <c r="AH198" s="1082"/>
      <c r="AI198" s="1082"/>
      <c r="AJ198" s="1082"/>
      <c r="AK198" s="1082"/>
      <c r="AL198" s="1082"/>
      <c r="AM198" s="1082"/>
      <c r="AN198" s="1082"/>
      <c r="AO198" s="1082"/>
      <c r="AP198" s="1082"/>
      <c r="AQ198" s="1082"/>
      <c r="AR198" s="1082"/>
      <c r="AS198" s="1083"/>
    </row>
    <row r="199" spans="2:48" ht="21" customHeight="1" x14ac:dyDescent="0.4">
      <c r="C199" s="595"/>
      <c r="D199" s="1038" t="s">
        <v>45</v>
      </c>
      <c r="E199" s="1038"/>
      <c r="F199" s="1038"/>
      <c r="G199" s="1038"/>
      <c r="H199" s="1038"/>
      <c r="I199" s="1038"/>
      <c r="J199" s="1037"/>
      <c r="K199" s="1037"/>
      <c r="L199" s="1037"/>
      <c r="M199" s="1037"/>
      <c r="N199" s="1037"/>
      <c r="O199" s="1037"/>
      <c r="P199" s="1037"/>
      <c r="Q199" s="1243" t="str">
        <f>IF(AND(J199&lt;&gt;"",ISERROR(DAY(J199))),"エラー","")</f>
        <v/>
      </c>
      <c r="R199" s="1244"/>
      <c r="S199" s="1244"/>
      <c r="T199" s="1244"/>
      <c r="U199" s="1039"/>
      <c r="V199" s="1039"/>
      <c r="W199" s="1039"/>
      <c r="X199" s="1039"/>
      <c r="Y199" s="1039"/>
      <c r="Z199" s="1039"/>
      <c r="AA199" s="1039"/>
      <c r="AB199" s="1039"/>
      <c r="AC199" s="1039"/>
      <c r="AD199" s="1039"/>
      <c r="AE199" s="1039"/>
      <c r="AF199" s="1039"/>
      <c r="AG199" s="1039"/>
      <c r="AH199" s="1039"/>
      <c r="AI199" s="1039"/>
      <c r="AJ199" s="1039"/>
      <c r="AK199" s="1039"/>
      <c r="AL199" s="1039"/>
      <c r="AM199" s="1039"/>
      <c r="AN199" s="1039"/>
      <c r="AO199" s="1039"/>
      <c r="AP199" s="1039"/>
      <c r="AQ199" s="1039"/>
      <c r="AR199" s="1039"/>
      <c r="AS199" s="1040"/>
    </row>
    <row r="200" spans="2:48" ht="21" customHeight="1" thickBot="1" x14ac:dyDescent="0.45">
      <c r="C200" s="596" t="s">
        <v>518</v>
      </c>
      <c r="D200" s="977" t="s">
        <v>679</v>
      </c>
      <c r="E200" s="977"/>
      <c r="F200" s="977"/>
      <c r="G200" s="977"/>
      <c r="H200" s="977"/>
      <c r="I200" s="977"/>
      <c r="J200" s="977"/>
      <c r="K200" s="977"/>
      <c r="L200" s="977"/>
      <c r="M200" s="977"/>
      <c r="N200" s="977"/>
      <c r="O200" s="977"/>
      <c r="P200" s="977"/>
      <c r="Q200" s="977"/>
      <c r="R200" s="977"/>
      <c r="S200" s="977"/>
      <c r="T200" s="977"/>
      <c r="U200" s="977"/>
      <c r="V200" s="977"/>
      <c r="W200" s="977"/>
      <c r="X200" s="977"/>
      <c r="Y200" s="977"/>
      <c r="Z200" s="977"/>
      <c r="AA200" s="977"/>
      <c r="AB200" s="977"/>
      <c r="AC200" s="977"/>
      <c r="AD200" s="977"/>
      <c r="AE200" s="977"/>
      <c r="AF200" s="977"/>
      <c r="AG200" s="977"/>
      <c r="AH200" s="977"/>
      <c r="AI200" s="977"/>
      <c r="AJ200" s="977"/>
      <c r="AK200" s="977"/>
      <c r="AL200" s="977"/>
      <c r="AM200" s="977"/>
      <c r="AN200" s="977"/>
      <c r="AO200" s="977"/>
      <c r="AP200" s="977"/>
      <c r="AQ200" s="977"/>
      <c r="AR200" s="977"/>
      <c r="AS200" s="978"/>
    </row>
    <row r="201" spans="2:48" ht="33.950000000000003" hidden="1" customHeight="1" thickBot="1" x14ac:dyDescent="0.45">
      <c r="C201" s="350" t="s">
        <v>518</v>
      </c>
      <c r="D201" s="1124" t="str">
        <f>"必ず記載頂いた事業完了日までに、補助事業を完了（補助事業に係る支払いを完了）してください。"&amp;TEXT(マスターデータ!A6,"ggge年m月d日")&amp;"より遅い日付は記載できません。"</f>
        <v>必ず記載頂いた事業完了日までに、補助事業を完了（補助事業に係る支払いを完了）してください。令和6年2月15日より遅い日付は記載できません。</v>
      </c>
      <c r="E201" s="1124"/>
      <c r="F201" s="1124"/>
      <c r="G201" s="1124"/>
      <c r="H201" s="1124"/>
      <c r="I201" s="1124"/>
      <c r="J201" s="1124"/>
      <c r="K201" s="1124"/>
      <c r="L201" s="1124"/>
      <c r="M201" s="1124"/>
      <c r="N201" s="1124"/>
      <c r="O201" s="1124"/>
      <c r="P201" s="1124"/>
      <c r="Q201" s="1124"/>
      <c r="R201" s="1124"/>
      <c r="S201" s="1124"/>
      <c r="T201" s="1124"/>
      <c r="U201" s="1124"/>
      <c r="V201" s="1124"/>
      <c r="W201" s="1124"/>
      <c r="X201" s="1124"/>
      <c r="Y201" s="1124"/>
      <c r="Z201" s="1124"/>
      <c r="AA201" s="1124"/>
      <c r="AB201" s="1124"/>
      <c r="AC201" s="1124"/>
      <c r="AD201" s="1124"/>
      <c r="AE201" s="1124"/>
      <c r="AF201" s="1124"/>
      <c r="AG201" s="1124"/>
      <c r="AH201" s="1124"/>
      <c r="AI201" s="1124"/>
      <c r="AJ201" s="1124"/>
      <c r="AK201" s="1124"/>
      <c r="AL201" s="1124"/>
      <c r="AM201" s="1124"/>
      <c r="AN201" s="1124"/>
      <c r="AO201" s="1124"/>
      <c r="AP201" s="1124"/>
      <c r="AQ201" s="1124"/>
      <c r="AR201" s="1124"/>
      <c r="AS201" s="1125"/>
      <c r="AV201" s="354"/>
    </row>
    <row r="203" spans="2:48" ht="21" customHeight="1" thickBot="1" x14ac:dyDescent="0.45">
      <c r="B203" s="159" t="s">
        <v>606</v>
      </c>
    </row>
    <row r="204" spans="2:48" ht="21" customHeight="1" x14ac:dyDescent="0.4">
      <c r="C204" s="1034" t="s">
        <v>806</v>
      </c>
      <c r="D204" s="1036"/>
      <c r="E204" s="1036"/>
      <c r="F204" s="1036"/>
      <c r="G204" s="1036"/>
      <c r="H204" s="1036"/>
      <c r="I204" s="1036"/>
      <c r="J204" s="1036"/>
      <c r="K204" s="1036"/>
      <c r="L204" s="1036"/>
      <c r="M204" s="1036"/>
      <c r="N204" s="1036"/>
      <c r="O204" s="1036"/>
      <c r="P204" s="1036"/>
      <c r="Q204" s="1036"/>
      <c r="R204" s="1036"/>
      <c r="S204" s="1036"/>
      <c r="T204" s="1036"/>
      <c r="U204" s="1036"/>
      <c r="V204" s="1036"/>
      <c r="W204" s="1036"/>
      <c r="X204" s="1036"/>
      <c r="Y204" s="1036"/>
      <c r="Z204" s="1036"/>
      <c r="AA204" s="1036"/>
      <c r="AB204" s="1036"/>
      <c r="AC204" s="1036"/>
      <c r="AD204" s="1036"/>
      <c r="AE204" s="1036"/>
      <c r="AF204" s="1036"/>
      <c r="AG204" s="1036"/>
      <c r="AH204" s="1036"/>
      <c r="AI204" s="1036"/>
      <c r="AJ204" s="1036"/>
      <c r="AK204" s="1036"/>
      <c r="AL204" s="1036"/>
      <c r="AM204" s="1036"/>
      <c r="AN204" s="1036"/>
      <c r="AO204" s="1036"/>
      <c r="AP204" s="1036"/>
      <c r="AQ204" s="1036"/>
      <c r="AR204" s="1036"/>
      <c r="AS204" s="1071"/>
    </row>
    <row r="205" spans="2:48" ht="21" customHeight="1" x14ac:dyDescent="0.4">
      <c r="C205" s="169"/>
      <c r="D205" s="1072"/>
      <c r="E205" s="1073"/>
      <c r="F205" s="1073"/>
      <c r="G205" s="1073"/>
      <c r="H205" s="1073"/>
      <c r="I205" s="1073"/>
      <c r="J205" s="1073"/>
      <c r="K205" s="1073"/>
      <c r="L205" s="1073"/>
      <c r="M205" s="1073"/>
      <c r="N205" s="1073"/>
      <c r="O205" s="1073"/>
      <c r="P205" s="1073"/>
      <c r="Q205" s="1073"/>
      <c r="R205" s="1073"/>
      <c r="S205" s="1073"/>
      <c r="T205" s="1073"/>
      <c r="U205" s="1073"/>
      <c r="V205" s="1073"/>
      <c r="W205" s="1073"/>
      <c r="X205" s="1073"/>
      <c r="Y205" s="1073"/>
      <c r="Z205" s="1073"/>
      <c r="AA205" s="1073"/>
      <c r="AB205" s="1073"/>
      <c r="AC205" s="1073"/>
      <c r="AD205" s="1073"/>
      <c r="AE205" s="1073"/>
      <c r="AF205" s="1073"/>
      <c r="AG205" s="1073"/>
      <c r="AH205" s="1073"/>
      <c r="AI205" s="1073"/>
      <c r="AJ205" s="1073"/>
      <c r="AK205" s="1073"/>
      <c r="AL205" s="1073"/>
      <c r="AM205" s="1073"/>
      <c r="AN205" s="1073"/>
      <c r="AO205" s="1073"/>
      <c r="AP205" s="1073"/>
      <c r="AQ205" s="1073"/>
      <c r="AR205" s="1073"/>
      <c r="AS205" s="1074"/>
    </row>
    <row r="206" spans="2:48" ht="21" customHeight="1" x14ac:dyDescent="0.4">
      <c r="C206" s="169"/>
      <c r="D206" s="1075"/>
      <c r="E206" s="1076"/>
      <c r="F206" s="1076"/>
      <c r="G206" s="1076"/>
      <c r="H206" s="1076"/>
      <c r="I206" s="1076"/>
      <c r="J206" s="1076"/>
      <c r="K206" s="1076"/>
      <c r="L206" s="1076"/>
      <c r="M206" s="1076"/>
      <c r="N206" s="1076"/>
      <c r="O206" s="1076"/>
      <c r="P206" s="1076"/>
      <c r="Q206" s="1076"/>
      <c r="R206" s="1076"/>
      <c r="S206" s="1076"/>
      <c r="T206" s="1076"/>
      <c r="U206" s="1076"/>
      <c r="V206" s="1076"/>
      <c r="W206" s="1076"/>
      <c r="X206" s="1076"/>
      <c r="Y206" s="1076"/>
      <c r="Z206" s="1076"/>
      <c r="AA206" s="1076"/>
      <c r="AB206" s="1076"/>
      <c r="AC206" s="1076"/>
      <c r="AD206" s="1076"/>
      <c r="AE206" s="1076"/>
      <c r="AF206" s="1076"/>
      <c r="AG206" s="1076"/>
      <c r="AH206" s="1076"/>
      <c r="AI206" s="1076"/>
      <c r="AJ206" s="1076"/>
      <c r="AK206" s="1076"/>
      <c r="AL206" s="1076"/>
      <c r="AM206" s="1076"/>
      <c r="AN206" s="1076"/>
      <c r="AO206" s="1076"/>
      <c r="AP206" s="1076"/>
      <c r="AQ206" s="1076"/>
      <c r="AR206" s="1076"/>
      <c r="AS206" s="1077"/>
    </row>
    <row r="207" spans="2:48" ht="21" customHeight="1" x14ac:dyDescent="0.4">
      <c r="C207" s="169"/>
      <c r="D207" s="1075"/>
      <c r="E207" s="1076"/>
      <c r="F207" s="1076"/>
      <c r="G207" s="1076"/>
      <c r="H207" s="1076"/>
      <c r="I207" s="1076"/>
      <c r="J207" s="1076"/>
      <c r="K207" s="1076"/>
      <c r="L207" s="1076"/>
      <c r="M207" s="1076"/>
      <c r="N207" s="1076"/>
      <c r="O207" s="1076"/>
      <c r="P207" s="1076"/>
      <c r="Q207" s="1076"/>
      <c r="R207" s="1076"/>
      <c r="S207" s="1076"/>
      <c r="T207" s="1076"/>
      <c r="U207" s="1076"/>
      <c r="V207" s="1076"/>
      <c r="W207" s="1076"/>
      <c r="X207" s="1076"/>
      <c r="Y207" s="1076"/>
      <c r="Z207" s="1076"/>
      <c r="AA207" s="1076"/>
      <c r="AB207" s="1076"/>
      <c r="AC207" s="1076"/>
      <c r="AD207" s="1076"/>
      <c r="AE207" s="1076"/>
      <c r="AF207" s="1076"/>
      <c r="AG207" s="1076"/>
      <c r="AH207" s="1076"/>
      <c r="AI207" s="1076"/>
      <c r="AJ207" s="1076"/>
      <c r="AK207" s="1076"/>
      <c r="AL207" s="1076"/>
      <c r="AM207" s="1076"/>
      <c r="AN207" s="1076"/>
      <c r="AO207" s="1076"/>
      <c r="AP207" s="1076"/>
      <c r="AQ207" s="1076"/>
      <c r="AR207" s="1076"/>
      <c r="AS207" s="1077"/>
    </row>
    <row r="208" spans="2:48" ht="21" customHeight="1" x14ac:dyDescent="0.4">
      <c r="C208" s="169"/>
      <c r="D208" s="1075"/>
      <c r="E208" s="1076"/>
      <c r="F208" s="1076"/>
      <c r="G208" s="1076"/>
      <c r="H208" s="1076"/>
      <c r="I208" s="1076"/>
      <c r="J208" s="1076"/>
      <c r="K208" s="1076"/>
      <c r="L208" s="1076"/>
      <c r="M208" s="1076"/>
      <c r="N208" s="1076"/>
      <c r="O208" s="1076"/>
      <c r="P208" s="1076"/>
      <c r="Q208" s="1076"/>
      <c r="R208" s="1076"/>
      <c r="S208" s="1076"/>
      <c r="T208" s="1076"/>
      <c r="U208" s="1076"/>
      <c r="V208" s="1076"/>
      <c r="W208" s="1076"/>
      <c r="X208" s="1076"/>
      <c r="Y208" s="1076"/>
      <c r="Z208" s="1076"/>
      <c r="AA208" s="1076"/>
      <c r="AB208" s="1076"/>
      <c r="AC208" s="1076"/>
      <c r="AD208" s="1076"/>
      <c r="AE208" s="1076"/>
      <c r="AF208" s="1076"/>
      <c r="AG208" s="1076"/>
      <c r="AH208" s="1076"/>
      <c r="AI208" s="1076"/>
      <c r="AJ208" s="1076"/>
      <c r="AK208" s="1076"/>
      <c r="AL208" s="1076"/>
      <c r="AM208" s="1076"/>
      <c r="AN208" s="1076"/>
      <c r="AO208" s="1076"/>
      <c r="AP208" s="1076"/>
      <c r="AQ208" s="1076"/>
      <c r="AR208" s="1076"/>
      <c r="AS208" s="1077"/>
    </row>
    <row r="209" spans="1:48" ht="21" customHeight="1" x14ac:dyDescent="0.4">
      <c r="C209" s="169"/>
      <c r="D209" s="1075"/>
      <c r="E209" s="1076"/>
      <c r="F209" s="1076"/>
      <c r="G209" s="1076"/>
      <c r="H209" s="1076"/>
      <c r="I209" s="1076"/>
      <c r="J209" s="1076"/>
      <c r="K209" s="1076"/>
      <c r="L209" s="1076"/>
      <c r="M209" s="1076"/>
      <c r="N209" s="1076"/>
      <c r="O209" s="1076"/>
      <c r="P209" s="1076"/>
      <c r="Q209" s="1076"/>
      <c r="R209" s="1076"/>
      <c r="S209" s="1076"/>
      <c r="T209" s="1076"/>
      <c r="U209" s="1076"/>
      <c r="V209" s="1076"/>
      <c r="W209" s="1076"/>
      <c r="X209" s="1076"/>
      <c r="Y209" s="1076"/>
      <c r="Z209" s="1076"/>
      <c r="AA209" s="1076"/>
      <c r="AB209" s="1076"/>
      <c r="AC209" s="1076"/>
      <c r="AD209" s="1076"/>
      <c r="AE209" s="1076"/>
      <c r="AF209" s="1076"/>
      <c r="AG209" s="1076"/>
      <c r="AH209" s="1076"/>
      <c r="AI209" s="1076"/>
      <c r="AJ209" s="1076"/>
      <c r="AK209" s="1076"/>
      <c r="AL209" s="1076"/>
      <c r="AM209" s="1076"/>
      <c r="AN209" s="1076"/>
      <c r="AO209" s="1076"/>
      <c r="AP209" s="1076"/>
      <c r="AQ209" s="1076"/>
      <c r="AR209" s="1076"/>
      <c r="AS209" s="1077"/>
    </row>
    <row r="210" spans="1:48" ht="21" customHeight="1" thickBot="1" x14ac:dyDescent="0.45">
      <c r="C210" s="180"/>
      <c r="D210" s="1078"/>
      <c r="E210" s="1079"/>
      <c r="F210" s="1079"/>
      <c r="G210" s="1079"/>
      <c r="H210" s="1079"/>
      <c r="I210" s="1079"/>
      <c r="J210" s="1079"/>
      <c r="K210" s="1079"/>
      <c r="L210" s="1079"/>
      <c r="M210" s="1079"/>
      <c r="N210" s="1079"/>
      <c r="O210" s="1079"/>
      <c r="P210" s="1079"/>
      <c r="Q210" s="1079"/>
      <c r="R210" s="1079"/>
      <c r="S210" s="1079"/>
      <c r="T210" s="1079"/>
      <c r="U210" s="1079"/>
      <c r="V210" s="1079"/>
      <c r="W210" s="1079"/>
      <c r="X210" s="1079"/>
      <c r="Y210" s="1079"/>
      <c r="Z210" s="1079"/>
      <c r="AA210" s="1079"/>
      <c r="AB210" s="1079"/>
      <c r="AC210" s="1079"/>
      <c r="AD210" s="1079"/>
      <c r="AE210" s="1079"/>
      <c r="AF210" s="1079"/>
      <c r="AG210" s="1079"/>
      <c r="AH210" s="1079"/>
      <c r="AI210" s="1079"/>
      <c r="AJ210" s="1079"/>
      <c r="AK210" s="1079"/>
      <c r="AL210" s="1079"/>
      <c r="AM210" s="1079"/>
      <c r="AN210" s="1079"/>
      <c r="AO210" s="1079"/>
      <c r="AP210" s="1079"/>
      <c r="AQ210" s="1079"/>
      <c r="AR210" s="1079"/>
      <c r="AS210" s="1080"/>
    </row>
    <row r="212" spans="1:48" ht="21" hidden="1" customHeight="1" x14ac:dyDescent="0.4">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954" t="s">
        <v>436</v>
      </c>
      <c r="AR212" s="954"/>
      <c r="AS212" s="954"/>
    </row>
    <row r="213" spans="1:48" ht="21" hidden="1" customHeight="1" x14ac:dyDescent="0.4">
      <c r="B213" s="159" t="s">
        <v>499</v>
      </c>
    </row>
    <row r="214" spans="1:48" ht="21" hidden="1" customHeight="1" thickBot="1" x14ac:dyDescent="0.45">
      <c r="C214" s="257" t="s">
        <v>500</v>
      </c>
      <c r="AI214" s="261"/>
      <c r="AJ214" s="261"/>
      <c r="AK214" s="261"/>
    </row>
    <row r="215" spans="1:48" ht="21" hidden="1" customHeight="1" x14ac:dyDescent="0.4">
      <c r="C215" s="303" t="s">
        <v>579</v>
      </c>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258"/>
    </row>
    <row r="216" spans="1:48" ht="21" hidden="1" customHeight="1" x14ac:dyDescent="0.4">
      <c r="C216" s="169"/>
      <c r="D216" s="1087"/>
      <c r="E216" s="1088"/>
      <c r="F216" s="239" t="s">
        <v>505</v>
      </c>
      <c r="G216" s="171"/>
      <c r="H216" s="171"/>
      <c r="I216" s="171"/>
      <c r="J216" s="171"/>
      <c r="K216" s="171"/>
      <c r="L216" s="172"/>
      <c r="M216" s="1032"/>
      <c r="N216" s="1033"/>
      <c r="O216" s="1033"/>
      <c r="P216" s="1033"/>
      <c r="Q216" s="1033"/>
      <c r="R216" s="1033"/>
      <c r="S216" s="1033"/>
      <c r="T216" s="259" t="s">
        <v>105</v>
      </c>
      <c r="U216" s="1048" t="s">
        <v>507</v>
      </c>
      <c r="V216" s="1049"/>
      <c r="W216" s="1049"/>
      <c r="X216" s="1049"/>
      <c r="Y216" s="1049"/>
      <c r="Z216" s="1049"/>
      <c r="AA216" s="1049"/>
      <c r="AB216" s="1049"/>
      <c r="AC216" s="1049"/>
      <c r="AD216" s="1216" t="str">
        <f>IF(AND(M216&lt;&gt;"",M217&lt;&gt;"",M218&lt;&gt;""),ROUNDDOWN(SUM(M216:S218)/3,0),"")</f>
        <v/>
      </c>
      <c r="AE216" s="1217"/>
      <c r="AF216" s="1217"/>
      <c r="AG216" s="1217"/>
      <c r="AH216" s="1217"/>
      <c r="AI216" s="1217"/>
      <c r="AJ216" s="1217"/>
      <c r="AK216" s="417" t="s">
        <v>105</v>
      </c>
      <c r="AL216" s="897"/>
      <c r="AM216" s="898"/>
      <c r="AN216" s="898"/>
      <c r="AO216" s="898"/>
      <c r="AP216" s="898"/>
      <c r="AQ216" s="898"/>
      <c r="AR216" s="898"/>
      <c r="AS216" s="998"/>
    </row>
    <row r="217" spans="1:48" ht="21" hidden="1" customHeight="1" x14ac:dyDescent="0.4">
      <c r="C217" s="169"/>
      <c r="D217" s="1087"/>
      <c r="E217" s="1088"/>
      <c r="F217" s="239" t="s">
        <v>506</v>
      </c>
      <c r="G217" s="171"/>
      <c r="H217" s="171"/>
      <c r="I217" s="171"/>
      <c r="J217" s="171"/>
      <c r="K217" s="171"/>
      <c r="L217" s="172"/>
      <c r="M217" s="1032"/>
      <c r="N217" s="1033"/>
      <c r="O217" s="1033"/>
      <c r="P217" s="1033"/>
      <c r="Q217" s="1033"/>
      <c r="R217" s="1033"/>
      <c r="S217" s="1033"/>
      <c r="T217" s="259" t="s">
        <v>417</v>
      </c>
      <c r="U217" s="1093" t="str">
        <f>IF(AD216="","",IF(AD216&lt;=1500000000,"上記平均額は15億円を超えていません。",IF(AD216&gt;1500000000,"上記平均額は15億円超です。","")))</f>
        <v/>
      </c>
      <c r="V217" s="1094"/>
      <c r="W217" s="1094"/>
      <c r="X217" s="1094"/>
      <c r="Y217" s="1094"/>
      <c r="Z217" s="1094"/>
      <c r="AA217" s="1094"/>
      <c r="AB217" s="1094"/>
      <c r="AC217" s="1094"/>
      <c r="AD217" s="1094"/>
      <c r="AE217" s="1094"/>
      <c r="AF217" s="1094"/>
      <c r="AG217" s="1094"/>
      <c r="AH217" s="1094"/>
      <c r="AI217" s="1094"/>
      <c r="AJ217" s="1094"/>
      <c r="AK217" s="1094"/>
      <c r="AL217" s="1094"/>
      <c r="AM217" s="1094"/>
      <c r="AN217" s="1094"/>
      <c r="AO217" s="1094"/>
      <c r="AP217" s="1094"/>
      <c r="AQ217" s="1094"/>
      <c r="AR217" s="1094"/>
      <c r="AS217" s="1095"/>
    </row>
    <row r="218" spans="1:48" ht="21" hidden="1" customHeight="1" thickBot="1" x14ac:dyDescent="0.45">
      <c r="C218" s="180"/>
      <c r="D218" s="1089"/>
      <c r="E218" s="1090"/>
      <c r="F218" s="238" t="s">
        <v>505</v>
      </c>
      <c r="G218" s="195"/>
      <c r="H218" s="195"/>
      <c r="I218" s="195"/>
      <c r="J218" s="195"/>
      <c r="K218" s="195"/>
      <c r="L218" s="254"/>
      <c r="M218" s="1046"/>
      <c r="N218" s="1047"/>
      <c r="O218" s="1047"/>
      <c r="P218" s="1047"/>
      <c r="Q218" s="1047"/>
      <c r="R218" s="1047"/>
      <c r="S218" s="1047"/>
      <c r="T218" s="260" t="s">
        <v>417</v>
      </c>
      <c r="U218" s="1096"/>
      <c r="V218" s="1097"/>
      <c r="W218" s="1097"/>
      <c r="X218" s="1097"/>
      <c r="Y218" s="1097"/>
      <c r="Z218" s="1097"/>
      <c r="AA218" s="1097"/>
      <c r="AB218" s="1097"/>
      <c r="AC218" s="1097"/>
      <c r="AD218" s="1097"/>
      <c r="AE218" s="1097"/>
      <c r="AF218" s="1097"/>
      <c r="AG218" s="1097"/>
      <c r="AH218" s="1097"/>
      <c r="AI218" s="1097"/>
      <c r="AJ218" s="1097"/>
      <c r="AK218" s="1097"/>
      <c r="AL218" s="1097"/>
      <c r="AM218" s="1097"/>
      <c r="AN218" s="1097"/>
      <c r="AO218" s="1097"/>
      <c r="AP218" s="1097"/>
      <c r="AQ218" s="1097"/>
      <c r="AR218" s="1097"/>
      <c r="AS218" s="1098"/>
    </row>
    <row r="219" spans="1:48" ht="21" hidden="1" customHeight="1" x14ac:dyDescent="0.4">
      <c r="D219" s="351"/>
      <c r="E219" s="351"/>
      <c r="F219" s="154"/>
      <c r="M219" s="352"/>
      <c r="N219" s="352"/>
      <c r="O219" s="352"/>
      <c r="P219" s="352"/>
      <c r="Q219" s="352"/>
      <c r="R219" s="352"/>
      <c r="S219" s="352"/>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row>
    <row r="220" spans="1:48" ht="21" hidden="1" customHeight="1" thickBot="1" x14ac:dyDescent="0.45">
      <c r="C220" s="257" t="s">
        <v>580</v>
      </c>
      <c r="AI220" s="321"/>
      <c r="AJ220" s="321"/>
      <c r="AK220" s="321"/>
    </row>
    <row r="221" spans="1:48" ht="21" hidden="1" customHeight="1" x14ac:dyDescent="0.4">
      <c r="C221" s="1377" t="s">
        <v>581</v>
      </c>
      <c r="D221" s="1378"/>
      <c r="E221" s="1378"/>
      <c r="F221" s="1378"/>
      <c r="G221" s="1378"/>
      <c r="H221" s="1378"/>
      <c r="I221" s="1378"/>
      <c r="J221" s="1378"/>
      <c r="K221" s="1378"/>
      <c r="L221" s="1378"/>
      <c r="M221" s="1378"/>
      <c r="N221" s="1378"/>
      <c r="O221" s="1378"/>
      <c r="P221" s="1378"/>
      <c r="Q221" s="1378"/>
      <c r="R221" s="1378"/>
      <c r="S221" s="1378"/>
      <c r="T221" s="1378"/>
      <c r="U221" s="1378"/>
      <c r="V221" s="1378"/>
      <c r="W221" s="1378"/>
      <c r="X221" s="1379"/>
      <c r="Y221" s="1379"/>
      <c r="Z221" s="1379"/>
      <c r="AA221" s="1379"/>
      <c r="AB221" s="1379"/>
      <c r="AC221" s="1379"/>
      <c r="AD221" s="1379"/>
      <c r="AE221" s="1380"/>
      <c r="AF221" s="1380"/>
      <c r="AG221" s="1380"/>
      <c r="AH221" s="1380"/>
      <c r="AI221" s="1380"/>
      <c r="AJ221" s="1380"/>
      <c r="AK221" s="1380"/>
      <c r="AL221" s="1380"/>
      <c r="AM221" s="1380"/>
      <c r="AN221" s="1380"/>
      <c r="AO221" s="1380"/>
      <c r="AP221" s="1380"/>
      <c r="AQ221" s="1380"/>
      <c r="AR221" s="1380"/>
      <c r="AS221" s="1381"/>
    </row>
    <row r="222" spans="1:48" ht="21" hidden="1" customHeight="1" thickBot="1" x14ac:dyDescent="0.45">
      <c r="C222" s="1382" t="s">
        <v>597</v>
      </c>
      <c r="D222" s="1383"/>
      <c r="E222" s="1383"/>
      <c r="F222" s="1383"/>
      <c r="G222" s="1383"/>
      <c r="H222" s="1383"/>
      <c r="I222" s="1383"/>
      <c r="J222" s="1383"/>
      <c r="K222" s="1383"/>
      <c r="L222" s="1383"/>
      <c r="M222" s="1383"/>
      <c r="N222" s="1383"/>
      <c r="O222" s="1383"/>
      <c r="P222" s="1383"/>
      <c r="Q222" s="1383"/>
      <c r="R222" s="1383"/>
      <c r="S222" s="1383"/>
      <c r="T222" s="1383"/>
      <c r="U222" s="1383"/>
      <c r="V222" s="1383"/>
      <c r="W222" s="1383"/>
      <c r="X222" s="1384"/>
      <c r="Y222" s="1385"/>
      <c r="Z222" s="1385"/>
      <c r="AA222" s="1385"/>
      <c r="AB222" s="1385"/>
      <c r="AC222" s="1385"/>
      <c r="AD222" s="1386"/>
      <c r="AE222" s="1387" t="s">
        <v>598</v>
      </c>
      <c r="AF222" s="1388"/>
      <c r="AG222" s="1388"/>
      <c r="AH222" s="1388"/>
      <c r="AI222" s="1388"/>
      <c r="AJ222" s="1388"/>
      <c r="AK222" s="1388"/>
      <c r="AL222" s="1388"/>
      <c r="AM222" s="1388"/>
      <c r="AN222" s="1388"/>
      <c r="AO222" s="1388"/>
      <c r="AP222" s="1388"/>
      <c r="AQ222" s="1388"/>
      <c r="AR222" s="1388"/>
      <c r="AS222" s="1389"/>
      <c r="AV222" s="354"/>
    </row>
    <row r="223" spans="1:48" ht="21" hidden="1" customHeight="1" x14ac:dyDescent="0.4"/>
    <row r="224" spans="1:48" ht="21" hidden="1" customHeight="1" thickBot="1" x14ac:dyDescent="0.45">
      <c r="C224" s="257" t="s">
        <v>501</v>
      </c>
      <c r="U224" s="1066"/>
      <c r="V224" s="1066"/>
      <c r="W224" s="1066"/>
    </row>
    <row r="225" spans="3:48" ht="21" hidden="1" customHeight="1" x14ac:dyDescent="0.4">
      <c r="C225" s="322" t="s">
        <v>502</v>
      </c>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4"/>
    </row>
    <row r="226" spans="3:48" ht="21" hidden="1" customHeight="1" x14ac:dyDescent="0.4">
      <c r="C226" s="1059"/>
      <c r="D226" s="1060"/>
      <c r="E226" s="1050" t="s">
        <v>503</v>
      </c>
      <c r="F226" s="1051"/>
      <c r="G226" s="1051"/>
      <c r="H226" s="1051"/>
      <c r="I226" s="1051"/>
      <c r="J226" s="1051"/>
      <c r="K226" s="1051"/>
      <c r="L226" s="1051"/>
      <c r="M226" s="1051"/>
      <c r="N226" s="1051"/>
      <c r="O226" s="1051"/>
      <c r="P226" s="1051"/>
      <c r="Q226" s="1051"/>
      <c r="R226" s="1051"/>
      <c r="S226" s="1051"/>
      <c r="T226" s="1052"/>
      <c r="U226" s="1063" t="s">
        <v>582</v>
      </c>
      <c r="V226" s="1064"/>
      <c r="W226" s="1064"/>
      <c r="X226" s="1064"/>
      <c r="Y226" s="1064"/>
      <c r="Z226" s="1064"/>
      <c r="AA226" s="1064"/>
      <c r="AB226" s="1064"/>
      <c r="AC226" s="1065"/>
      <c r="AD226" s="1050" t="s">
        <v>504</v>
      </c>
      <c r="AE226" s="1051"/>
      <c r="AF226" s="1051"/>
      <c r="AG226" s="1051"/>
      <c r="AH226" s="1051"/>
      <c r="AI226" s="1051"/>
      <c r="AJ226" s="1051"/>
      <c r="AK226" s="1051"/>
      <c r="AL226" s="1052"/>
      <c r="AM226" s="171"/>
      <c r="AN226" s="171"/>
      <c r="AO226" s="171"/>
      <c r="AP226" s="171"/>
      <c r="AQ226" s="171"/>
      <c r="AR226" s="171"/>
      <c r="AS226" s="326"/>
    </row>
    <row r="227" spans="3:48" ht="21" hidden="1" customHeight="1" x14ac:dyDescent="0.4">
      <c r="C227" s="1030" t="s">
        <v>592</v>
      </c>
      <c r="D227" s="1031"/>
      <c r="E227" s="1025"/>
      <c r="F227" s="996"/>
      <c r="G227" s="996"/>
      <c r="H227" s="996"/>
      <c r="I227" s="996"/>
      <c r="J227" s="996"/>
      <c r="K227" s="996"/>
      <c r="L227" s="996"/>
      <c r="M227" s="996"/>
      <c r="N227" s="996"/>
      <c r="O227" s="996"/>
      <c r="P227" s="996"/>
      <c r="Q227" s="996"/>
      <c r="R227" s="996"/>
      <c r="S227" s="996"/>
      <c r="T227" s="1026"/>
      <c r="U227" s="1021"/>
      <c r="V227" s="1022"/>
      <c r="W227" s="1022"/>
      <c r="X227" s="1022"/>
      <c r="Y227" s="1022"/>
      <c r="Z227" s="1022"/>
      <c r="AA227" s="1022"/>
      <c r="AB227" s="1022"/>
      <c r="AC227" s="327" t="s">
        <v>365</v>
      </c>
      <c r="AD227" s="1023"/>
      <c r="AE227" s="1024"/>
      <c r="AF227" s="1024"/>
      <c r="AG227" s="1024"/>
      <c r="AH227" s="1024"/>
      <c r="AI227" s="1024"/>
      <c r="AJ227" s="1024"/>
      <c r="AK227" s="1024"/>
      <c r="AL227" s="328" t="s">
        <v>66</v>
      </c>
      <c r="AM227" s="329" t="str">
        <f>IF(AD227=100,"更に下記へも入力のこと","")</f>
        <v/>
      </c>
      <c r="AN227" s="171"/>
      <c r="AO227" s="171"/>
      <c r="AP227" s="171"/>
      <c r="AQ227" s="171"/>
      <c r="AR227" s="171"/>
      <c r="AS227" s="326"/>
      <c r="AV227" s="355"/>
    </row>
    <row r="228" spans="3:48" ht="21" hidden="1" customHeight="1" x14ac:dyDescent="0.4">
      <c r="C228" s="1030" t="s">
        <v>594</v>
      </c>
      <c r="D228" s="1031"/>
      <c r="E228" s="1025"/>
      <c r="F228" s="996"/>
      <c r="G228" s="996"/>
      <c r="H228" s="996"/>
      <c r="I228" s="996"/>
      <c r="J228" s="996"/>
      <c r="K228" s="996"/>
      <c r="L228" s="996"/>
      <c r="M228" s="996"/>
      <c r="N228" s="996"/>
      <c r="O228" s="996"/>
      <c r="P228" s="996"/>
      <c r="Q228" s="996"/>
      <c r="R228" s="996"/>
      <c r="S228" s="996"/>
      <c r="T228" s="1026"/>
      <c r="U228" s="1021"/>
      <c r="V228" s="1022"/>
      <c r="W228" s="1022"/>
      <c r="X228" s="1022"/>
      <c r="Y228" s="1022"/>
      <c r="Z228" s="1022"/>
      <c r="AA228" s="1022"/>
      <c r="AB228" s="1022"/>
      <c r="AC228" s="327" t="s">
        <v>365</v>
      </c>
      <c r="AD228" s="1023"/>
      <c r="AE228" s="1024"/>
      <c r="AF228" s="1024"/>
      <c r="AG228" s="1024"/>
      <c r="AH228" s="1024"/>
      <c r="AI228" s="1024"/>
      <c r="AJ228" s="1024"/>
      <c r="AK228" s="1024"/>
      <c r="AL228" s="328" t="s">
        <v>66</v>
      </c>
      <c r="AM228" s="171"/>
      <c r="AN228" s="171"/>
      <c r="AO228" s="171"/>
      <c r="AP228" s="171"/>
      <c r="AQ228" s="171"/>
      <c r="AR228" s="171"/>
      <c r="AS228" s="326"/>
      <c r="AV228" s="354"/>
    </row>
    <row r="229" spans="3:48" ht="21" hidden="1" customHeight="1" thickBot="1" x14ac:dyDescent="0.45">
      <c r="C229" s="1235" t="s">
        <v>595</v>
      </c>
      <c r="D229" s="1236"/>
      <c r="E229" s="1027"/>
      <c r="F229" s="1028"/>
      <c r="G229" s="1028"/>
      <c r="H229" s="1028"/>
      <c r="I229" s="1028"/>
      <c r="J229" s="1028"/>
      <c r="K229" s="1028"/>
      <c r="L229" s="1028"/>
      <c r="M229" s="1028"/>
      <c r="N229" s="1028"/>
      <c r="O229" s="1028"/>
      <c r="P229" s="1028"/>
      <c r="Q229" s="1028"/>
      <c r="R229" s="1028"/>
      <c r="S229" s="1028"/>
      <c r="T229" s="1029"/>
      <c r="U229" s="1061"/>
      <c r="V229" s="1062"/>
      <c r="W229" s="1062"/>
      <c r="X229" s="1062"/>
      <c r="Y229" s="1062"/>
      <c r="Z229" s="1062"/>
      <c r="AA229" s="1062"/>
      <c r="AB229" s="1062"/>
      <c r="AC229" s="331" t="s">
        <v>365</v>
      </c>
      <c r="AD229" s="1091"/>
      <c r="AE229" s="1092"/>
      <c r="AF229" s="1092"/>
      <c r="AG229" s="1092"/>
      <c r="AH229" s="1092"/>
      <c r="AI229" s="1092"/>
      <c r="AJ229" s="1092"/>
      <c r="AK229" s="1092"/>
      <c r="AL229" s="332" t="s">
        <v>66</v>
      </c>
      <c r="AM229" s="333"/>
      <c r="AN229" s="333"/>
      <c r="AO229" s="333"/>
      <c r="AP229" s="333"/>
      <c r="AQ229" s="333"/>
      <c r="AR229" s="333"/>
      <c r="AS229" s="334"/>
    </row>
    <row r="230" spans="3:48" ht="21" hidden="1" customHeight="1" x14ac:dyDescent="0.4">
      <c r="C230" s="156"/>
      <c r="D230" s="335" t="s">
        <v>583</v>
      </c>
      <c r="E230" s="156"/>
      <c r="F230" s="154"/>
      <c r="G230" s="154"/>
      <c r="H230" s="154"/>
      <c r="I230" s="154"/>
      <c r="J230" s="154"/>
      <c r="K230" s="154"/>
      <c r="L230" s="154"/>
      <c r="M230" s="154"/>
      <c r="N230" s="154"/>
      <c r="O230" s="157"/>
      <c r="P230" s="157"/>
      <c r="Q230" s="157"/>
      <c r="R230" s="157"/>
      <c r="S230" s="157"/>
      <c r="T230" s="157"/>
      <c r="U230" s="157"/>
      <c r="V230" s="158"/>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row>
    <row r="231" spans="3:48" ht="21" hidden="1" customHeight="1" thickBot="1" x14ac:dyDescent="0.45">
      <c r="C231" s="257" t="s">
        <v>591</v>
      </c>
      <c r="U231" s="1066"/>
      <c r="V231" s="1066"/>
      <c r="W231" s="1066"/>
      <c r="AT231" s="155"/>
      <c r="AU231" s="155"/>
    </row>
    <row r="232" spans="3:48" ht="21" hidden="1" customHeight="1" x14ac:dyDescent="0.4">
      <c r="C232" s="322" t="s">
        <v>502</v>
      </c>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4"/>
      <c r="AT232" s="155"/>
      <c r="AU232" s="155"/>
    </row>
    <row r="233" spans="3:48" ht="21" hidden="1" customHeight="1" x14ac:dyDescent="0.4">
      <c r="C233" s="1059"/>
      <c r="D233" s="1060"/>
      <c r="E233" s="1050" t="s">
        <v>503</v>
      </c>
      <c r="F233" s="1051"/>
      <c r="G233" s="1051"/>
      <c r="H233" s="1051"/>
      <c r="I233" s="1051"/>
      <c r="J233" s="1051"/>
      <c r="K233" s="1051"/>
      <c r="L233" s="1051"/>
      <c r="M233" s="1051"/>
      <c r="N233" s="1051"/>
      <c r="O233" s="1051"/>
      <c r="P233" s="1051"/>
      <c r="Q233" s="1051"/>
      <c r="R233" s="1051"/>
      <c r="S233" s="1051"/>
      <c r="T233" s="1052"/>
      <c r="U233" s="1063" t="s">
        <v>582</v>
      </c>
      <c r="V233" s="1064"/>
      <c r="W233" s="1064"/>
      <c r="X233" s="1064"/>
      <c r="Y233" s="1064"/>
      <c r="Z233" s="1064"/>
      <c r="AA233" s="1064"/>
      <c r="AB233" s="1064"/>
      <c r="AC233" s="1065"/>
      <c r="AD233" s="1050" t="s">
        <v>504</v>
      </c>
      <c r="AE233" s="1051"/>
      <c r="AF233" s="1051"/>
      <c r="AG233" s="1051"/>
      <c r="AH233" s="1051"/>
      <c r="AI233" s="1051"/>
      <c r="AJ233" s="1051"/>
      <c r="AK233" s="1051"/>
      <c r="AL233" s="1052"/>
      <c r="AM233" s="171"/>
      <c r="AN233" s="171"/>
      <c r="AO233" s="171"/>
      <c r="AP233" s="171"/>
      <c r="AQ233" s="171"/>
      <c r="AR233" s="171"/>
      <c r="AS233" s="326"/>
      <c r="AT233" s="155"/>
      <c r="AU233" s="155"/>
    </row>
    <row r="234" spans="3:48" ht="21" hidden="1" customHeight="1" x14ac:dyDescent="0.4">
      <c r="C234" s="1030" t="s">
        <v>584</v>
      </c>
      <c r="D234" s="1031"/>
      <c r="E234" s="1025"/>
      <c r="F234" s="996"/>
      <c r="G234" s="996"/>
      <c r="H234" s="996"/>
      <c r="I234" s="996"/>
      <c r="J234" s="996"/>
      <c r="K234" s="996"/>
      <c r="L234" s="996"/>
      <c r="M234" s="996"/>
      <c r="N234" s="996"/>
      <c r="O234" s="996"/>
      <c r="P234" s="996"/>
      <c r="Q234" s="996"/>
      <c r="R234" s="996"/>
      <c r="S234" s="996"/>
      <c r="T234" s="1026"/>
      <c r="U234" s="1021"/>
      <c r="V234" s="1022"/>
      <c r="W234" s="1022"/>
      <c r="X234" s="1022"/>
      <c r="Y234" s="1022"/>
      <c r="Z234" s="1022"/>
      <c r="AA234" s="1022"/>
      <c r="AB234" s="1022"/>
      <c r="AC234" s="327" t="s">
        <v>365</v>
      </c>
      <c r="AD234" s="1023"/>
      <c r="AE234" s="1024"/>
      <c r="AF234" s="1024"/>
      <c r="AG234" s="1024"/>
      <c r="AH234" s="1024"/>
      <c r="AI234" s="1024"/>
      <c r="AJ234" s="1024"/>
      <c r="AK234" s="1024"/>
      <c r="AL234" s="328" t="s">
        <v>66</v>
      </c>
      <c r="AM234" s="329" t="str">
        <f>IF(AD234=100,"更に下記へも入力のこと","")</f>
        <v/>
      </c>
      <c r="AN234" s="171"/>
      <c r="AO234" s="171"/>
      <c r="AP234" s="171"/>
      <c r="AQ234" s="171"/>
      <c r="AR234" s="171"/>
      <c r="AS234" s="326"/>
      <c r="AT234" s="155"/>
      <c r="AU234" s="155"/>
    </row>
    <row r="235" spans="3:48" ht="21" hidden="1" customHeight="1" x14ac:dyDescent="0.4">
      <c r="C235" s="1030" t="s">
        <v>585</v>
      </c>
      <c r="D235" s="1031"/>
      <c r="E235" s="1025"/>
      <c r="F235" s="996"/>
      <c r="G235" s="996"/>
      <c r="H235" s="996"/>
      <c r="I235" s="996"/>
      <c r="J235" s="996"/>
      <c r="K235" s="996"/>
      <c r="L235" s="996"/>
      <c r="M235" s="996"/>
      <c r="N235" s="996"/>
      <c r="O235" s="996"/>
      <c r="P235" s="996"/>
      <c r="Q235" s="996"/>
      <c r="R235" s="996"/>
      <c r="S235" s="996"/>
      <c r="T235" s="1026"/>
      <c r="U235" s="1021"/>
      <c r="V235" s="1022"/>
      <c r="W235" s="1022"/>
      <c r="X235" s="1022"/>
      <c r="Y235" s="1022"/>
      <c r="Z235" s="1022"/>
      <c r="AA235" s="1022"/>
      <c r="AB235" s="1022"/>
      <c r="AC235" s="327" t="s">
        <v>365</v>
      </c>
      <c r="AD235" s="1023"/>
      <c r="AE235" s="1024"/>
      <c r="AF235" s="1024"/>
      <c r="AG235" s="1024"/>
      <c r="AH235" s="1024"/>
      <c r="AI235" s="1024"/>
      <c r="AJ235" s="1024"/>
      <c r="AK235" s="1024"/>
      <c r="AL235" s="328" t="s">
        <v>66</v>
      </c>
      <c r="AM235" s="171"/>
      <c r="AN235" s="171"/>
      <c r="AO235" s="171"/>
      <c r="AP235" s="171"/>
      <c r="AQ235" s="171"/>
      <c r="AR235" s="171"/>
      <c r="AS235" s="326"/>
      <c r="AT235" s="155"/>
      <c r="AU235" s="155"/>
    </row>
    <row r="236" spans="3:48" ht="21" hidden="1" customHeight="1" thickBot="1" x14ac:dyDescent="0.45">
      <c r="C236" s="1235" t="s">
        <v>586</v>
      </c>
      <c r="D236" s="1236"/>
      <c r="E236" s="1027"/>
      <c r="F236" s="1028"/>
      <c r="G236" s="1028"/>
      <c r="H236" s="1028"/>
      <c r="I236" s="1028"/>
      <c r="J236" s="1028"/>
      <c r="K236" s="1028"/>
      <c r="L236" s="1028"/>
      <c r="M236" s="1028"/>
      <c r="N236" s="1028"/>
      <c r="O236" s="1028"/>
      <c r="P236" s="1028"/>
      <c r="Q236" s="1028"/>
      <c r="R236" s="1028"/>
      <c r="S236" s="1028"/>
      <c r="T236" s="1029"/>
      <c r="U236" s="1061"/>
      <c r="V236" s="1062"/>
      <c r="W236" s="1062"/>
      <c r="X236" s="1062"/>
      <c r="Y236" s="1062"/>
      <c r="Z236" s="1062"/>
      <c r="AA236" s="1062"/>
      <c r="AB236" s="1062"/>
      <c r="AC236" s="331" t="s">
        <v>365</v>
      </c>
      <c r="AD236" s="1091"/>
      <c r="AE236" s="1092"/>
      <c r="AF236" s="1092"/>
      <c r="AG236" s="1092"/>
      <c r="AH236" s="1092"/>
      <c r="AI236" s="1092"/>
      <c r="AJ236" s="1092"/>
      <c r="AK236" s="1092"/>
      <c r="AL236" s="332" t="s">
        <v>66</v>
      </c>
      <c r="AM236" s="333"/>
      <c r="AN236" s="333"/>
      <c r="AO236" s="333"/>
      <c r="AP236" s="333"/>
      <c r="AQ236" s="333"/>
      <c r="AR236" s="333"/>
      <c r="AS236" s="334"/>
      <c r="AT236" s="155"/>
      <c r="AU236" s="155"/>
    </row>
    <row r="237" spans="3:48" ht="21" hidden="1" customHeight="1" x14ac:dyDescent="0.4">
      <c r="C237" s="156"/>
      <c r="D237" s="335" t="s">
        <v>583</v>
      </c>
      <c r="E237" s="156"/>
      <c r="F237" s="154"/>
      <c r="G237" s="154"/>
      <c r="H237" s="154"/>
      <c r="I237" s="154"/>
      <c r="J237" s="154"/>
      <c r="K237" s="154"/>
      <c r="L237" s="154"/>
      <c r="M237" s="154"/>
      <c r="N237" s="154"/>
      <c r="O237" s="157"/>
      <c r="P237" s="157"/>
      <c r="Q237" s="157"/>
      <c r="R237" s="157"/>
      <c r="S237" s="157"/>
      <c r="T237" s="157"/>
      <c r="U237" s="157"/>
      <c r="V237" s="158"/>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row>
    <row r="238" spans="3:48" ht="21" hidden="1" customHeight="1" thickBot="1" x14ac:dyDescent="0.45">
      <c r="C238" s="257" t="s">
        <v>591</v>
      </c>
      <c r="U238" s="1099"/>
      <c r="V238" s="1099"/>
      <c r="W238" s="1099"/>
      <c r="X238" s="336"/>
      <c r="Y238" s="336"/>
      <c r="Z238" s="336"/>
      <c r="AA238" s="336"/>
      <c r="AB238" s="336"/>
      <c r="AC238" s="336"/>
      <c r="AT238" s="155"/>
      <c r="AU238" s="155"/>
    </row>
    <row r="239" spans="3:48" ht="21" hidden="1" customHeight="1" x14ac:dyDescent="0.4">
      <c r="C239" s="322" t="s">
        <v>502</v>
      </c>
      <c r="D239" s="323"/>
      <c r="E239" s="323"/>
      <c r="F239" s="323"/>
      <c r="G239" s="323"/>
      <c r="H239" s="323"/>
      <c r="I239" s="323"/>
      <c r="J239" s="323"/>
      <c r="K239" s="323"/>
      <c r="L239" s="323"/>
      <c r="M239" s="323"/>
      <c r="N239" s="323"/>
      <c r="O239" s="323"/>
      <c r="P239" s="323"/>
      <c r="Q239" s="323"/>
      <c r="R239" s="323"/>
      <c r="S239" s="323"/>
      <c r="T239" s="323"/>
      <c r="U239" s="337"/>
      <c r="V239" s="337"/>
      <c r="W239" s="337"/>
      <c r="X239" s="337"/>
      <c r="Y239" s="337"/>
      <c r="Z239" s="337"/>
      <c r="AA239" s="337"/>
      <c r="AB239" s="337"/>
      <c r="AC239" s="337"/>
      <c r="AD239" s="323"/>
      <c r="AE239" s="323"/>
      <c r="AF239" s="323"/>
      <c r="AG239" s="323"/>
      <c r="AH239" s="323"/>
      <c r="AI239" s="323"/>
      <c r="AJ239" s="323"/>
      <c r="AK239" s="323"/>
      <c r="AL239" s="323"/>
      <c r="AM239" s="323"/>
      <c r="AN239" s="323"/>
      <c r="AO239" s="323"/>
      <c r="AP239" s="323"/>
      <c r="AQ239" s="323"/>
      <c r="AR239" s="323"/>
      <c r="AS239" s="324"/>
      <c r="AT239" s="155"/>
      <c r="AU239" s="155"/>
    </row>
    <row r="240" spans="3:48" ht="21" hidden="1" customHeight="1" x14ac:dyDescent="0.4">
      <c r="C240" s="1059"/>
      <c r="D240" s="1060"/>
      <c r="E240" s="1050" t="s">
        <v>503</v>
      </c>
      <c r="F240" s="1051"/>
      <c r="G240" s="1051"/>
      <c r="H240" s="1051"/>
      <c r="I240" s="1051"/>
      <c r="J240" s="1051"/>
      <c r="K240" s="1051"/>
      <c r="L240" s="1051"/>
      <c r="M240" s="1051"/>
      <c r="N240" s="1051"/>
      <c r="O240" s="1051"/>
      <c r="P240" s="1051"/>
      <c r="Q240" s="1051"/>
      <c r="R240" s="1051"/>
      <c r="S240" s="1051"/>
      <c r="T240" s="1052"/>
      <c r="U240" s="1063" t="s">
        <v>582</v>
      </c>
      <c r="V240" s="1064"/>
      <c r="W240" s="1064"/>
      <c r="X240" s="1064"/>
      <c r="Y240" s="1064"/>
      <c r="Z240" s="1064"/>
      <c r="AA240" s="1064"/>
      <c r="AB240" s="1064"/>
      <c r="AC240" s="1065"/>
      <c r="AD240" s="1050" t="s">
        <v>504</v>
      </c>
      <c r="AE240" s="1051"/>
      <c r="AF240" s="1051"/>
      <c r="AG240" s="1051"/>
      <c r="AH240" s="1051"/>
      <c r="AI240" s="1051"/>
      <c r="AJ240" s="1051"/>
      <c r="AK240" s="1051"/>
      <c r="AL240" s="1052"/>
      <c r="AM240" s="171"/>
      <c r="AN240" s="171"/>
      <c r="AO240" s="171"/>
      <c r="AP240" s="171"/>
      <c r="AQ240" s="171"/>
      <c r="AR240" s="171"/>
      <c r="AS240" s="326"/>
      <c r="AT240" s="155"/>
      <c r="AU240" s="155"/>
    </row>
    <row r="241" spans="1:47" ht="21" hidden="1" customHeight="1" x14ac:dyDescent="0.4">
      <c r="C241" s="1030" t="s">
        <v>587</v>
      </c>
      <c r="D241" s="1031"/>
      <c r="E241" s="1025"/>
      <c r="F241" s="996"/>
      <c r="G241" s="996"/>
      <c r="H241" s="996"/>
      <c r="I241" s="996"/>
      <c r="J241" s="996"/>
      <c r="K241" s="996"/>
      <c r="L241" s="996"/>
      <c r="M241" s="996"/>
      <c r="N241" s="996"/>
      <c r="O241" s="996"/>
      <c r="P241" s="996"/>
      <c r="Q241" s="996"/>
      <c r="R241" s="996"/>
      <c r="S241" s="996"/>
      <c r="T241" s="1026"/>
      <c r="U241" s="1021"/>
      <c r="V241" s="1022"/>
      <c r="W241" s="1022"/>
      <c r="X241" s="1022"/>
      <c r="Y241" s="1022"/>
      <c r="Z241" s="1022"/>
      <c r="AA241" s="1022"/>
      <c r="AB241" s="1022"/>
      <c r="AC241" s="327" t="s">
        <v>365</v>
      </c>
      <c r="AD241" s="1023"/>
      <c r="AE241" s="1024"/>
      <c r="AF241" s="1024"/>
      <c r="AG241" s="1024"/>
      <c r="AH241" s="1024"/>
      <c r="AI241" s="1024"/>
      <c r="AJ241" s="1024"/>
      <c r="AK241" s="1024"/>
      <c r="AL241" s="328" t="s">
        <v>66</v>
      </c>
      <c r="AM241" s="329"/>
      <c r="AN241" s="171"/>
      <c r="AO241" s="171"/>
      <c r="AP241" s="171"/>
      <c r="AQ241" s="171"/>
      <c r="AR241" s="171"/>
      <c r="AS241" s="326"/>
      <c r="AT241" s="155"/>
      <c r="AU241" s="155"/>
    </row>
    <row r="242" spans="1:47" ht="21" hidden="1" customHeight="1" x14ac:dyDescent="0.4">
      <c r="C242" s="1030" t="s">
        <v>588</v>
      </c>
      <c r="D242" s="1031"/>
      <c r="E242" s="1025"/>
      <c r="F242" s="996"/>
      <c r="G242" s="996"/>
      <c r="H242" s="996"/>
      <c r="I242" s="996"/>
      <c r="J242" s="996"/>
      <c r="K242" s="996"/>
      <c r="L242" s="996"/>
      <c r="M242" s="996"/>
      <c r="N242" s="996"/>
      <c r="O242" s="996"/>
      <c r="P242" s="996"/>
      <c r="Q242" s="996"/>
      <c r="R242" s="996"/>
      <c r="S242" s="996"/>
      <c r="T242" s="1026"/>
      <c r="U242" s="1021"/>
      <c r="V242" s="1022"/>
      <c r="W242" s="1022"/>
      <c r="X242" s="1022"/>
      <c r="Y242" s="1022"/>
      <c r="Z242" s="1022"/>
      <c r="AA242" s="1022"/>
      <c r="AB242" s="1022"/>
      <c r="AC242" s="327" t="s">
        <v>365</v>
      </c>
      <c r="AD242" s="1023"/>
      <c r="AE242" s="1024"/>
      <c r="AF242" s="1024"/>
      <c r="AG242" s="1024"/>
      <c r="AH242" s="1024"/>
      <c r="AI242" s="1024"/>
      <c r="AJ242" s="1024"/>
      <c r="AK242" s="1024"/>
      <c r="AL242" s="328" t="s">
        <v>66</v>
      </c>
      <c r="AM242" s="171"/>
      <c r="AN242" s="171"/>
      <c r="AO242" s="171"/>
      <c r="AP242" s="171"/>
      <c r="AQ242" s="171"/>
      <c r="AR242" s="171"/>
      <c r="AS242" s="326"/>
      <c r="AT242" s="155"/>
      <c r="AU242" s="155"/>
    </row>
    <row r="243" spans="1:47" ht="21" hidden="1" customHeight="1" thickBot="1" x14ac:dyDescent="0.45">
      <c r="C243" s="1235" t="s">
        <v>589</v>
      </c>
      <c r="D243" s="1236"/>
      <c r="E243" s="1027"/>
      <c r="F243" s="1028"/>
      <c r="G243" s="1028"/>
      <c r="H243" s="1028"/>
      <c r="I243" s="1028"/>
      <c r="J243" s="1028"/>
      <c r="K243" s="1028"/>
      <c r="L243" s="1028"/>
      <c r="M243" s="1028"/>
      <c r="N243" s="1028"/>
      <c r="O243" s="1028"/>
      <c r="P243" s="1028"/>
      <c r="Q243" s="1028"/>
      <c r="R243" s="1028"/>
      <c r="S243" s="1028"/>
      <c r="T243" s="1029"/>
      <c r="U243" s="1061"/>
      <c r="V243" s="1062"/>
      <c r="W243" s="1062"/>
      <c r="X243" s="1062"/>
      <c r="Y243" s="1062"/>
      <c r="Z243" s="1062"/>
      <c r="AA243" s="1062"/>
      <c r="AB243" s="1062"/>
      <c r="AC243" s="331" t="s">
        <v>365</v>
      </c>
      <c r="AD243" s="1091"/>
      <c r="AE243" s="1092"/>
      <c r="AF243" s="1092"/>
      <c r="AG243" s="1092"/>
      <c r="AH243" s="1092"/>
      <c r="AI243" s="1092"/>
      <c r="AJ243" s="1092"/>
      <c r="AK243" s="1092"/>
      <c r="AL243" s="332" t="s">
        <v>66</v>
      </c>
      <c r="AM243" s="333"/>
      <c r="AN243" s="333"/>
      <c r="AO243" s="333"/>
      <c r="AP243" s="333"/>
      <c r="AQ243" s="333"/>
      <c r="AR243" s="333"/>
      <c r="AS243" s="334"/>
      <c r="AT243" s="155"/>
      <c r="AU243" s="155"/>
    </row>
    <row r="244" spans="1:47" ht="21" hidden="1" customHeight="1" x14ac:dyDescent="0.4"/>
    <row r="245" spans="1:47" ht="21" customHeight="1" x14ac:dyDescent="0.4">
      <c r="A245" s="222"/>
      <c r="B245" s="222"/>
      <c r="C245" s="226"/>
      <c r="D245" s="226"/>
      <c r="E245" s="226"/>
      <c r="F245" s="225"/>
      <c r="G245" s="225"/>
      <c r="H245" s="225"/>
      <c r="I245" s="225"/>
      <c r="J245" s="225"/>
      <c r="K245" s="225"/>
      <c r="L245" s="225"/>
      <c r="M245" s="225"/>
      <c r="N245" s="225"/>
      <c r="O245" s="227"/>
      <c r="P245" s="227"/>
      <c r="Q245" s="227"/>
      <c r="R245" s="227"/>
      <c r="S245" s="227"/>
      <c r="T245" s="227"/>
      <c r="U245" s="227"/>
      <c r="V245" s="228"/>
      <c r="W245" s="229"/>
      <c r="X245" s="229"/>
      <c r="Y245" s="229"/>
      <c r="Z245" s="229"/>
      <c r="AA245" s="229"/>
      <c r="AB245" s="229"/>
      <c r="AC245" s="229"/>
      <c r="AD245" s="229"/>
      <c r="AE245" s="229"/>
      <c r="AF245" s="229"/>
      <c r="AG245" s="229"/>
      <c r="AH245" s="229"/>
      <c r="AI245" s="229"/>
      <c r="AJ245" s="229"/>
      <c r="AK245" s="229"/>
      <c r="AL245" s="229"/>
      <c r="AM245" s="229"/>
      <c r="AN245" s="229"/>
      <c r="AO245" s="229"/>
      <c r="AP245" s="229"/>
      <c r="AQ245" s="954" t="s">
        <v>436</v>
      </c>
      <c r="AR245" s="954"/>
      <c r="AS245" s="954"/>
      <c r="AT245" s="155"/>
      <c r="AU245" s="155"/>
    </row>
    <row r="246" spans="1:47" ht="9.9499999999999993" customHeight="1" x14ac:dyDescent="0.4">
      <c r="C246" s="156"/>
      <c r="D246" s="156"/>
      <c r="E246" s="156"/>
      <c r="F246" s="154"/>
      <c r="G246" s="154"/>
      <c r="H246" s="154"/>
      <c r="I246" s="154"/>
      <c r="J246" s="154"/>
      <c r="K246" s="154"/>
      <c r="L246" s="154"/>
      <c r="M246" s="154"/>
      <c r="N246" s="154"/>
      <c r="O246" s="157"/>
      <c r="P246" s="157"/>
      <c r="Q246" s="157"/>
      <c r="R246" s="157"/>
      <c r="S246" s="157"/>
      <c r="T246" s="157"/>
      <c r="U246" s="157"/>
      <c r="V246" s="158"/>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row>
    <row r="247" spans="1:47" ht="21" customHeight="1" x14ac:dyDescent="0.4">
      <c r="A247" s="1176" t="s">
        <v>572</v>
      </c>
      <c r="B247" s="1176"/>
      <c r="C247" s="1176"/>
      <c r="D247" s="1176"/>
      <c r="E247" s="1176"/>
      <c r="F247" s="1176"/>
      <c r="G247" s="1176"/>
      <c r="H247" s="1176"/>
      <c r="I247" s="1176"/>
      <c r="J247" s="1176"/>
      <c r="K247" s="1176"/>
      <c r="L247" s="1176"/>
      <c r="M247" s="1176"/>
      <c r="N247" s="1176"/>
      <c r="O247" s="1176"/>
      <c r="P247" s="1176"/>
      <c r="Q247" s="1176"/>
      <c r="R247" s="1176"/>
      <c r="S247" s="1176"/>
      <c r="T247" s="1176"/>
      <c r="U247" s="1176"/>
      <c r="V247" s="1176"/>
      <c r="W247" s="1176"/>
      <c r="X247" s="1176"/>
      <c r="Y247" s="1176"/>
      <c r="Z247" s="1176"/>
      <c r="AA247" s="1176"/>
      <c r="AB247" s="1176"/>
      <c r="AC247" s="1176"/>
      <c r="AD247" s="1176"/>
      <c r="AE247" s="1176"/>
      <c r="AF247" s="1176"/>
      <c r="AG247" s="1176"/>
      <c r="AH247" s="1176"/>
      <c r="AI247" s="1176"/>
      <c r="AJ247" s="1176"/>
      <c r="AK247" s="1176"/>
      <c r="AL247" s="1176"/>
      <c r="AM247" s="1176"/>
      <c r="AN247" s="1176"/>
      <c r="AO247" s="1176"/>
      <c r="AP247" s="1176"/>
      <c r="AQ247" s="1176"/>
      <c r="AR247" s="1176"/>
      <c r="AS247" s="1176"/>
    </row>
    <row r="248" spans="1:47" ht="21" customHeight="1" thickBot="1" x14ac:dyDescent="0.45">
      <c r="A248" s="307"/>
      <c r="B248" s="307"/>
      <c r="C248" s="307"/>
      <c r="D248" s="307"/>
      <c r="E248" s="307"/>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c r="AJ248" s="307"/>
      <c r="AK248" s="307"/>
      <c r="AL248" s="307"/>
      <c r="AM248" s="307"/>
      <c r="AN248" s="307"/>
      <c r="AO248" s="307"/>
      <c r="AP248" s="307"/>
      <c r="AQ248" s="307"/>
      <c r="AR248" s="307"/>
      <c r="AS248" s="307"/>
    </row>
    <row r="249" spans="1:47" ht="21" customHeight="1" x14ac:dyDescent="0.4">
      <c r="C249" s="1192" t="s">
        <v>34</v>
      </c>
      <c r="D249" s="1193"/>
      <c r="E249" s="1193"/>
      <c r="F249" s="1193"/>
      <c r="G249" s="1193"/>
      <c r="H249" s="1193"/>
      <c r="I249" s="1193"/>
      <c r="J249" s="1193"/>
      <c r="K249" s="1193"/>
      <c r="L249" s="1193"/>
      <c r="M249" s="1193"/>
      <c r="N249" s="1193"/>
      <c r="O249" s="1193"/>
      <c r="P249" s="1193"/>
      <c r="Q249" s="1193"/>
      <c r="R249" s="1193"/>
      <c r="S249" s="1193"/>
      <c r="T249" s="1193"/>
      <c r="U249" s="1193"/>
      <c r="V249" s="1193"/>
      <c r="W249" s="1193"/>
      <c r="X249" s="1193"/>
      <c r="Y249" s="1193"/>
      <c r="Z249" s="1193"/>
      <c r="AA249" s="1193"/>
      <c r="AB249" s="1193"/>
      <c r="AC249" s="1193"/>
      <c r="AD249" s="1193"/>
      <c r="AE249" s="1193"/>
      <c r="AF249" s="1193"/>
      <c r="AG249" s="1193"/>
      <c r="AH249" s="1193"/>
      <c r="AI249" s="1193"/>
      <c r="AJ249" s="1193"/>
      <c r="AK249" s="1193"/>
      <c r="AL249" s="1193"/>
      <c r="AM249" s="1193"/>
      <c r="AN249" s="1193"/>
      <c r="AO249" s="1193"/>
      <c r="AP249" s="1193"/>
      <c r="AQ249" s="1193"/>
      <c r="AR249" s="1193"/>
      <c r="AS249" s="1194"/>
    </row>
    <row r="250" spans="1:47" ht="21" customHeight="1" x14ac:dyDescent="0.4">
      <c r="C250" s="418"/>
      <c r="D250" s="1195" t="s">
        <v>29</v>
      </c>
      <c r="E250" s="1196"/>
      <c r="F250" s="1196"/>
      <c r="G250" s="1196"/>
      <c r="H250" s="1196"/>
      <c r="I250" s="1196"/>
      <c r="J250" s="1196"/>
      <c r="K250" s="1196"/>
      <c r="L250" s="1197"/>
      <c r="M250" s="1133"/>
      <c r="N250" s="1133"/>
      <c r="O250" s="1133"/>
      <c r="P250" s="1133"/>
      <c r="Q250" s="1133"/>
      <c r="R250" s="1133"/>
      <c r="S250" s="1133"/>
      <c r="T250" s="1145" t="str">
        <f>IF(AND(M250&lt;&gt;"",ISERROR(DAY(M250))),"エラー","")</f>
        <v/>
      </c>
      <c r="U250" s="1129"/>
      <c r="V250" s="1129"/>
      <c r="W250" s="1129"/>
      <c r="X250" s="1129" t="str">
        <f>IF(AND(M250="",OR($M$13&lt;&gt;"",$M$14&lt;&gt;"")),"交付決定日が必要です","")</f>
        <v/>
      </c>
      <c r="Y250" s="1129"/>
      <c r="Z250" s="1129"/>
      <c r="AA250" s="1129"/>
      <c r="AB250" s="1129"/>
      <c r="AC250" s="1129"/>
      <c r="AD250" s="1129"/>
      <c r="AE250" s="1129"/>
      <c r="AF250" s="1129"/>
      <c r="AG250" s="1129"/>
      <c r="AH250" s="1129"/>
      <c r="AI250" s="1129"/>
      <c r="AJ250" s="1129"/>
      <c r="AK250" s="1129"/>
      <c r="AL250" s="1129"/>
      <c r="AM250" s="1129"/>
      <c r="AN250" s="1129"/>
      <c r="AO250" s="1129"/>
      <c r="AP250" s="1129"/>
      <c r="AQ250" s="1129"/>
      <c r="AR250" s="1129"/>
      <c r="AS250" s="1130"/>
    </row>
    <row r="251" spans="1:47" ht="21" customHeight="1" thickBot="1" x14ac:dyDescent="0.45">
      <c r="C251" s="419"/>
      <c r="D251" s="1146" t="s">
        <v>30</v>
      </c>
      <c r="E251" s="1147"/>
      <c r="F251" s="1147"/>
      <c r="G251" s="1147"/>
      <c r="H251" s="1147"/>
      <c r="I251" s="1147"/>
      <c r="J251" s="1147"/>
      <c r="K251" s="1147"/>
      <c r="L251" s="1148"/>
      <c r="M251" s="1149"/>
      <c r="N251" s="1149"/>
      <c r="O251" s="1149"/>
      <c r="P251" s="1149"/>
      <c r="Q251" s="1149"/>
      <c r="R251" s="1149"/>
      <c r="S251" s="1149"/>
      <c r="T251" s="1150"/>
      <c r="U251" s="1151"/>
      <c r="V251" s="1151"/>
      <c r="W251" s="1151"/>
      <c r="X251" s="1166" t="str">
        <f>IF(AND(M251="",OR($M$13&lt;&gt;"",$M$14&lt;&gt;"")),"交付決定番号が必要です","")</f>
        <v/>
      </c>
      <c r="Y251" s="1166"/>
      <c r="Z251" s="1166"/>
      <c r="AA251" s="1166"/>
      <c r="AB251" s="1166"/>
      <c r="AC251" s="1166"/>
      <c r="AD251" s="1166"/>
      <c r="AE251" s="1166"/>
      <c r="AF251" s="1166"/>
      <c r="AG251" s="1166"/>
      <c r="AH251" s="1166"/>
      <c r="AI251" s="1166"/>
      <c r="AJ251" s="1166"/>
      <c r="AK251" s="1166"/>
      <c r="AL251" s="1166"/>
      <c r="AM251" s="1166"/>
      <c r="AN251" s="1166"/>
      <c r="AO251" s="1166"/>
      <c r="AP251" s="1166"/>
      <c r="AQ251" s="1166"/>
      <c r="AR251" s="1166"/>
      <c r="AS251" s="1167"/>
    </row>
    <row r="252" spans="1:47" ht="21" customHeight="1" x14ac:dyDescent="0.4">
      <c r="C252" s="153"/>
      <c r="D252" s="154"/>
      <c r="E252" s="154"/>
      <c r="F252" s="154"/>
      <c r="G252" s="154"/>
      <c r="H252" s="154"/>
      <c r="I252" s="154"/>
      <c r="J252" s="154"/>
      <c r="K252" s="154"/>
      <c r="L252" s="154"/>
      <c r="M252" s="353"/>
      <c r="N252" s="353"/>
      <c r="O252" s="353"/>
      <c r="P252" s="353"/>
      <c r="Q252" s="353"/>
      <c r="R252" s="353"/>
      <c r="S252" s="353"/>
      <c r="T252" s="158"/>
      <c r="U252" s="158"/>
      <c r="V252" s="158"/>
      <c r="W252" s="158"/>
      <c r="X252" s="319"/>
      <c r="Y252" s="319"/>
      <c r="Z252" s="319"/>
      <c r="AA252" s="319"/>
      <c r="AB252" s="319"/>
      <c r="AC252" s="319"/>
      <c r="AD252" s="319"/>
      <c r="AE252" s="319"/>
      <c r="AF252" s="319"/>
      <c r="AG252" s="319"/>
      <c r="AH252" s="319"/>
      <c r="AI252" s="319"/>
      <c r="AJ252" s="319"/>
      <c r="AK252" s="319"/>
      <c r="AL252" s="319"/>
      <c r="AM252" s="319"/>
      <c r="AN252" s="319"/>
      <c r="AO252" s="319"/>
      <c r="AP252" s="319"/>
      <c r="AQ252" s="319"/>
      <c r="AR252" s="319"/>
      <c r="AS252" s="319"/>
    </row>
    <row r="253" spans="1:47" ht="21" customHeight="1" thickBot="1" x14ac:dyDescent="0.45">
      <c r="C253" s="156"/>
      <c r="D253" s="156"/>
      <c r="E253" s="156"/>
      <c r="F253" s="154"/>
      <c r="G253" s="154"/>
      <c r="H253" s="154"/>
      <c r="I253" s="154"/>
      <c r="J253" s="154"/>
      <c r="K253" s="154"/>
      <c r="L253" s="154"/>
      <c r="M253" s="154"/>
      <c r="N253" s="154"/>
      <c r="O253" s="157"/>
      <c r="P253" s="157"/>
      <c r="Q253" s="157"/>
      <c r="R253" s="157"/>
      <c r="S253" s="157"/>
      <c r="T253" s="157"/>
      <c r="U253" s="157"/>
      <c r="V253" s="158"/>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row>
    <row r="254" spans="1:47" ht="21" customHeight="1" x14ac:dyDescent="0.4">
      <c r="C254" s="301" t="s">
        <v>542</v>
      </c>
      <c r="D254" s="284"/>
      <c r="E254" s="284"/>
      <c r="F254" s="275"/>
      <c r="G254" s="275"/>
      <c r="H254" s="275"/>
      <c r="I254" s="275"/>
      <c r="J254" s="275"/>
      <c r="K254" s="275"/>
      <c r="L254" s="275"/>
      <c r="M254" s="275"/>
      <c r="N254" s="275"/>
      <c r="O254" s="285"/>
      <c r="P254" s="285"/>
      <c r="Q254" s="285"/>
      <c r="R254" s="285"/>
      <c r="S254" s="285"/>
      <c r="T254" s="285"/>
      <c r="U254" s="285"/>
      <c r="V254" s="286"/>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5"/>
      <c r="AT254" s="155"/>
      <c r="AU254" s="155"/>
    </row>
    <row r="255" spans="1:47" ht="21" customHeight="1" x14ac:dyDescent="0.4">
      <c r="C255" s="287"/>
      <c r="D255" s="300" t="s">
        <v>539</v>
      </c>
      <c r="E255" s="274"/>
      <c r="F255" s="276"/>
      <c r="G255" s="276"/>
      <c r="H255" s="276"/>
      <c r="I255" s="276"/>
      <c r="J255" s="276"/>
      <c r="K255" s="276"/>
      <c r="L255" s="276"/>
      <c r="M255" s="276"/>
      <c r="N255" s="276"/>
      <c r="O255" s="289"/>
      <c r="P255" s="289"/>
      <c r="Q255" s="289"/>
      <c r="R255" s="289"/>
      <c r="S255" s="289"/>
      <c r="T255" s="289"/>
      <c r="U255" s="289"/>
      <c r="V255" s="290"/>
      <c r="W255" s="296"/>
      <c r="X255" s="296"/>
      <c r="Y255" s="296"/>
      <c r="Z255" s="296"/>
      <c r="AA255" s="296"/>
      <c r="AB255" s="296"/>
      <c r="AC255" s="296"/>
      <c r="AD255" s="296"/>
      <c r="AE255" s="296"/>
      <c r="AF255" s="296"/>
      <c r="AG255" s="296"/>
      <c r="AH255" s="296"/>
      <c r="AI255" s="296"/>
      <c r="AJ255" s="296"/>
      <c r="AK255" s="296"/>
      <c r="AL255" s="296"/>
      <c r="AM255" s="296"/>
      <c r="AN255" s="296"/>
      <c r="AO255" s="296"/>
      <c r="AP255" s="296"/>
      <c r="AQ255" s="296"/>
      <c r="AR255" s="296"/>
      <c r="AS255" s="297"/>
      <c r="AT255" s="155"/>
      <c r="AU255" s="155"/>
    </row>
    <row r="256" spans="1:47" ht="21" customHeight="1" x14ac:dyDescent="0.4">
      <c r="C256" s="287"/>
      <c r="D256" s="291"/>
      <c r="E256" s="1162" t="s">
        <v>538</v>
      </c>
      <c r="F256" s="1162"/>
      <c r="G256" s="1162"/>
      <c r="H256" s="1162"/>
      <c r="I256" s="1162"/>
      <c r="J256" s="1162"/>
      <c r="K256" s="1162"/>
      <c r="L256" s="1162"/>
      <c r="M256" s="1162"/>
      <c r="N256" s="1162"/>
      <c r="O256" s="1162"/>
      <c r="P256" s="1162" t="s">
        <v>533</v>
      </c>
      <c r="Q256" s="1162"/>
      <c r="R256" s="1162"/>
      <c r="S256" s="1162"/>
      <c r="T256" s="1162"/>
      <c r="U256" s="1162"/>
      <c r="V256" s="1162"/>
      <c r="W256" s="1162"/>
      <c r="X256" s="1162"/>
      <c r="Y256" s="1162"/>
      <c r="Z256" s="1162"/>
      <c r="AA256" s="1162"/>
      <c r="AB256" s="1162"/>
      <c r="AC256" s="1162"/>
      <c r="AD256" s="1162"/>
      <c r="AE256" s="1163" t="s">
        <v>419</v>
      </c>
      <c r="AF256" s="1163"/>
      <c r="AG256" s="1163"/>
      <c r="AH256" s="1163"/>
      <c r="AI256" s="1163"/>
      <c r="AJ256" s="1163"/>
      <c r="AK256" s="1163"/>
      <c r="AL256" s="1163"/>
      <c r="AM256" s="1163"/>
      <c r="AN256" s="1163"/>
      <c r="AO256" s="1163"/>
      <c r="AP256" s="1163"/>
      <c r="AQ256" s="1163"/>
      <c r="AR256" s="1163"/>
      <c r="AS256" s="1169"/>
      <c r="AT256" s="155"/>
      <c r="AU256" s="155"/>
    </row>
    <row r="257" spans="3:47" ht="21" customHeight="1" x14ac:dyDescent="0.4">
      <c r="C257" s="287"/>
      <c r="D257" s="291"/>
      <c r="E257" s="988"/>
      <c r="F257" s="988"/>
      <c r="G257" s="988"/>
      <c r="H257" s="988"/>
      <c r="I257" s="988"/>
      <c r="J257" s="988"/>
      <c r="K257" s="988"/>
      <c r="L257" s="988"/>
      <c r="M257" s="988"/>
      <c r="N257" s="988"/>
      <c r="O257" s="988"/>
      <c r="P257" s="988"/>
      <c r="Q257" s="988"/>
      <c r="R257" s="988"/>
      <c r="S257" s="988"/>
      <c r="T257" s="988"/>
      <c r="U257" s="988"/>
      <c r="V257" s="988"/>
      <c r="W257" s="988"/>
      <c r="X257" s="988"/>
      <c r="Y257" s="988"/>
      <c r="Z257" s="988"/>
      <c r="AA257" s="988"/>
      <c r="AB257" s="988"/>
      <c r="AC257" s="988"/>
      <c r="AD257" s="988"/>
      <c r="AE257" s="988"/>
      <c r="AF257" s="988"/>
      <c r="AG257" s="988"/>
      <c r="AH257" s="988"/>
      <c r="AI257" s="988"/>
      <c r="AJ257" s="988"/>
      <c r="AK257" s="988"/>
      <c r="AL257" s="988"/>
      <c r="AM257" s="988"/>
      <c r="AN257" s="988"/>
      <c r="AO257" s="988"/>
      <c r="AP257" s="988"/>
      <c r="AQ257" s="988"/>
      <c r="AR257" s="988"/>
      <c r="AS257" s="1177"/>
      <c r="AT257" s="155"/>
      <c r="AU257" s="155"/>
    </row>
    <row r="258" spans="3:47" ht="21" customHeight="1" x14ac:dyDescent="0.4">
      <c r="C258" s="287"/>
      <c r="D258" s="291"/>
      <c r="E258" s="988"/>
      <c r="F258" s="988"/>
      <c r="G258" s="988"/>
      <c r="H258" s="988"/>
      <c r="I258" s="988"/>
      <c r="J258" s="988"/>
      <c r="K258" s="988"/>
      <c r="L258" s="988"/>
      <c r="M258" s="988"/>
      <c r="N258" s="988"/>
      <c r="O258" s="988"/>
      <c r="P258" s="988"/>
      <c r="Q258" s="988"/>
      <c r="R258" s="988"/>
      <c r="S258" s="988"/>
      <c r="T258" s="988"/>
      <c r="U258" s="988"/>
      <c r="V258" s="988"/>
      <c r="W258" s="988"/>
      <c r="X258" s="988"/>
      <c r="Y258" s="988"/>
      <c r="Z258" s="988"/>
      <c r="AA258" s="988"/>
      <c r="AB258" s="988"/>
      <c r="AC258" s="988"/>
      <c r="AD258" s="988"/>
      <c r="AE258" s="988"/>
      <c r="AF258" s="988"/>
      <c r="AG258" s="988"/>
      <c r="AH258" s="988"/>
      <c r="AI258" s="988"/>
      <c r="AJ258" s="988"/>
      <c r="AK258" s="988"/>
      <c r="AL258" s="988"/>
      <c r="AM258" s="988"/>
      <c r="AN258" s="988"/>
      <c r="AO258" s="988"/>
      <c r="AP258" s="988"/>
      <c r="AQ258" s="988"/>
      <c r="AR258" s="988"/>
      <c r="AS258" s="1177"/>
      <c r="AT258" s="155"/>
      <c r="AU258" s="155"/>
    </row>
    <row r="259" spans="3:47" ht="21" customHeight="1" x14ac:dyDescent="0.4">
      <c r="C259" s="287"/>
      <c r="D259" s="291"/>
      <c r="E259" s="988"/>
      <c r="F259" s="988"/>
      <c r="G259" s="988"/>
      <c r="H259" s="988"/>
      <c r="I259" s="988"/>
      <c r="J259" s="988"/>
      <c r="K259" s="988"/>
      <c r="L259" s="988"/>
      <c r="M259" s="988"/>
      <c r="N259" s="988"/>
      <c r="O259" s="988"/>
      <c r="P259" s="988"/>
      <c r="Q259" s="988"/>
      <c r="R259" s="988"/>
      <c r="S259" s="988"/>
      <c r="T259" s="988"/>
      <c r="U259" s="988"/>
      <c r="V259" s="988"/>
      <c r="W259" s="988"/>
      <c r="X259" s="988"/>
      <c r="Y259" s="988"/>
      <c r="Z259" s="988"/>
      <c r="AA259" s="988"/>
      <c r="AB259" s="988"/>
      <c r="AC259" s="988"/>
      <c r="AD259" s="988"/>
      <c r="AE259" s="988"/>
      <c r="AF259" s="988"/>
      <c r="AG259" s="988"/>
      <c r="AH259" s="988"/>
      <c r="AI259" s="988"/>
      <c r="AJ259" s="988"/>
      <c r="AK259" s="988"/>
      <c r="AL259" s="988"/>
      <c r="AM259" s="988"/>
      <c r="AN259" s="988"/>
      <c r="AO259" s="988"/>
      <c r="AP259" s="988"/>
      <c r="AQ259" s="988"/>
      <c r="AR259" s="988"/>
      <c r="AS259" s="1177"/>
      <c r="AT259" s="155"/>
      <c r="AU259" s="155"/>
    </row>
    <row r="260" spans="3:47" ht="21" customHeight="1" x14ac:dyDescent="0.4">
      <c r="C260" s="287"/>
      <c r="D260" s="292"/>
      <c r="E260" s="988"/>
      <c r="F260" s="988"/>
      <c r="G260" s="988"/>
      <c r="H260" s="988"/>
      <c r="I260" s="988"/>
      <c r="J260" s="988"/>
      <c r="K260" s="988"/>
      <c r="L260" s="988"/>
      <c r="M260" s="988"/>
      <c r="N260" s="988"/>
      <c r="O260" s="988"/>
      <c r="P260" s="988"/>
      <c r="Q260" s="988"/>
      <c r="R260" s="988"/>
      <c r="S260" s="988"/>
      <c r="T260" s="988"/>
      <c r="U260" s="988"/>
      <c r="V260" s="988"/>
      <c r="W260" s="988"/>
      <c r="X260" s="988"/>
      <c r="Y260" s="988"/>
      <c r="Z260" s="988"/>
      <c r="AA260" s="988"/>
      <c r="AB260" s="988"/>
      <c r="AC260" s="988"/>
      <c r="AD260" s="988"/>
      <c r="AE260" s="988"/>
      <c r="AF260" s="988"/>
      <c r="AG260" s="988"/>
      <c r="AH260" s="988"/>
      <c r="AI260" s="988"/>
      <c r="AJ260" s="988"/>
      <c r="AK260" s="988"/>
      <c r="AL260" s="988"/>
      <c r="AM260" s="988"/>
      <c r="AN260" s="988"/>
      <c r="AO260" s="988"/>
      <c r="AP260" s="988"/>
      <c r="AQ260" s="988"/>
      <c r="AR260" s="988"/>
      <c r="AS260" s="1177"/>
      <c r="AT260" s="155"/>
      <c r="AU260" s="155"/>
    </row>
    <row r="261" spans="3:47" ht="21" customHeight="1" x14ac:dyDescent="0.4">
      <c r="C261" s="287"/>
      <c r="D261" s="156"/>
      <c r="E261" s="156"/>
      <c r="F261" s="154"/>
      <c r="G261" s="154"/>
      <c r="H261" s="154"/>
      <c r="I261" s="154"/>
      <c r="J261" s="154"/>
      <c r="K261" s="154"/>
      <c r="L261" s="154"/>
      <c r="M261" s="154"/>
      <c r="N261" s="154"/>
      <c r="O261" s="157"/>
      <c r="P261" s="157"/>
      <c r="Q261" s="157"/>
      <c r="R261" s="157"/>
      <c r="S261" s="157"/>
      <c r="T261" s="157"/>
      <c r="U261" s="157"/>
      <c r="V261" s="158"/>
      <c r="W261" s="298"/>
      <c r="X261" s="298"/>
      <c r="Y261" s="298"/>
      <c r="Z261" s="298"/>
      <c r="AA261" s="298"/>
      <c r="AB261" s="298"/>
      <c r="AC261" s="298"/>
      <c r="AD261" s="298"/>
      <c r="AE261" s="298"/>
      <c r="AF261" s="298"/>
      <c r="AG261" s="298"/>
      <c r="AH261" s="298"/>
      <c r="AI261" s="298"/>
      <c r="AJ261" s="298"/>
      <c r="AK261" s="298"/>
      <c r="AL261" s="298"/>
      <c r="AM261" s="298"/>
      <c r="AN261" s="298"/>
      <c r="AO261" s="298"/>
      <c r="AP261" s="298"/>
      <c r="AQ261" s="298"/>
      <c r="AR261" s="298"/>
      <c r="AS261" s="299"/>
      <c r="AT261" s="155"/>
      <c r="AU261" s="155"/>
    </row>
    <row r="262" spans="3:47" ht="21" customHeight="1" x14ac:dyDescent="0.4">
      <c r="C262" s="287"/>
      <c r="D262" s="300" t="s">
        <v>540</v>
      </c>
      <c r="E262" s="274"/>
      <c r="F262" s="276"/>
      <c r="G262" s="276"/>
      <c r="H262" s="276"/>
      <c r="I262" s="276"/>
      <c r="J262" s="276"/>
      <c r="K262" s="276"/>
      <c r="L262" s="276"/>
      <c r="M262" s="276"/>
      <c r="N262" s="276"/>
      <c r="O262" s="289"/>
      <c r="P262" s="289"/>
      <c r="Q262" s="289"/>
      <c r="R262" s="289"/>
      <c r="S262" s="289"/>
      <c r="T262" s="289"/>
      <c r="U262" s="289"/>
      <c r="V262" s="290"/>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7"/>
      <c r="AT262" s="155"/>
      <c r="AU262" s="155"/>
    </row>
    <row r="263" spans="3:47" ht="21" customHeight="1" x14ac:dyDescent="0.4">
      <c r="C263" s="287"/>
      <c r="D263" s="291"/>
      <c r="E263" s="1072"/>
      <c r="F263" s="1073"/>
      <c r="G263" s="1073"/>
      <c r="H263" s="1073"/>
      <c r="I263" s="1073"/>
      <c r="J263" s="1073"/>
      <c r="K263" s="1073"/>
      <c r="L263" s="1073"/>
      <c r="M263" s="1073"/>
      <c r="N263" s="1073"/>
      <c r="O263" s="1073"/>
      <c r="P263" s="1073"/>
      <c r="Q263" s="1073"/>
      <c r="R263" s="1073"/>
      <c r="S263" s="1073"/>
      <c r="T263" s="1073"/>
      <c r="U263" s="1073"/>
      <c r="V263" s="1073"/>
      <c r="W263" s="1073"/>
      <c r="X263" s="1073"/>
      <c r="Y263" s="1073"/>
      <c r="Z263" s="1073"/>
      <c r="AA263" s="1073"/>
      <c r="AB263" s="1073"/>
      <c r="AC263" s="1073"/>
      <c r="AD263" s="1073"/>
      <c r="AE263" s="1073"/>
      <c r="AF263" s="1073"/>
      <c r="AG263" s="1073"/>
      <c r="AH263" s="1073"/>
      <c r="AI263" s="1073"/>
      <c r="AJ263" s="1073"/>
      <c r="AK263" s="1073"/>
      <c r="AL263" s="1073"/>
      <c r="AM263" s="1073"/>
      <c r="AN263" s="1073"/>
      <c r="AO263" s="1073"/>
      <c r="AP263" s="1073"/>
      <c r="AQ263" s="1073"/>
      <c r="AR263" s="1073"/>
      <c r="AS263" s="1074"/>
      <c r="AT263" s="155"/>
      <c r="AU263" s="155"/>
    </row>
    <row r="264" spans="3:47" ht="21" customHeight="1" x14ac:dyDescent="0.4">
      <c r="C264" s="287"/>
      <c r="D264" s="291"/>
      <c r="E264" s="1075"/>
      <c r="F264" s="1076"/>
      <c r="G264" s="1076"/>
      <c r="H264" s="1076"/>
      <c r="I264" s="1076"/>
      <c r="J264" s="1076"/>
      <c r="K264" s="1076"/>
      <c r="L264" s="1076"/>
      <c r="M264" s="1076"/>
      <c r="N264" s="1076"/>
      <c r="O264" s="1076"/>
      <c r="P264" s="1076"/>
      <c r="Q264" s="1076"/>
      <c r="R264" s="1076"/>
      <c r="S264" s="1076"/>
      <c r="T264" s="1076"/>
      <c r="U264" s="1076"/>
      <c r="V264" s="1076"/>
      <c r="W264" s="1076"/>
      <c r="X264" s="1076"/>
      <c r="Y264" s="1076"/>
      <c r="Z264" s="1076"/>
      <c r="AA264" s="1076"/>
      <c r="AB264" s="1076"/>
      <c r="AC264" s="1076"/>
      <c r="AD264" s="1076"/>
      <c r="AE264" s="1076"/>
      <c r="AF264" s="1076"/>
      <c r="AG264" s="1076"/>
      <c r="AH264" s="1076"/>
      <c r="AI264" s="1076"/>
      <c r="AJ264" s="1076"/>
      <c r="AK264" s="1076"/>
      <c r="AL264" s="1076"/>
      <c r="AM264" s="1076"/>
      <c r="AN264" s="1076"/>
      <c r="AO264" s="1076"/>
      <c r="AP264" s="1076"/>
      <c r="AQ264" s="1076"/>
      <c r="AR264" s="1076"/>
      <c r="AS264" s="1077"/>
      <c r="AT264" s="155"/>
      <c r="AU264" s="155"/>
    </row>
    <row r="265" spans="3:47" ht="21" customHeight="1" x14ac:dyDescent="0.4">
      <c r="C265" s="287"/>
      <c r="D265" s="291"/>
      <c r="E265" s="1075"/>
      <c r="F265" s="1076"/>
      <c r="G265" s="1076"/>
      <c r="H265" s="1076"/>
      <c r="I265" s="1076"/>
      <c r="J265" s="1076"/>
      <c r="K265" s="1076"/>
      <c r="L265" s="1076"/>
      <c r="M265" s="1076"/>
      <c r="N265" s="1076"/>
      <c r="O265" s="1076"/>
      <c r="P265" s="1076"/>
      <c r="Q265" s="1076"/>
      <c r="R265" s="1076"/>
      <c r="S265" s="1076"/>
      <c r="T265" s="1076"/>
      <c r="U265" s="1076"/>
      <c r="V265" s="1076"/>
      <c r="W265" s="1076"/>
      <c r="X265" s="1076"/>
      <c r="Y265" s="1076"/>
      <c r="Z265" s="1076"/>
      <c r="AA265" s="1076"/>
      <c r="AB265" s="1076"/>
      <c r="AC265" s="1076"/>
      <c r="AD265" s="1076"/>
      <c r="AE265" s="1076"/>
      <c r="AF265" s="1076"/>
      <c r="AG265" s="1076"/>
      <c r="AH265" s="1076"/>
      <c r="AI265" s="1076"/>
      <c r="AJ265" s="1076"/>
      <c r="AK265" s="1076"/>
      <c r="AL265" s="1076"/>
      <c r="AM265" s="1076"/>
      <c r="AN265" s="1076"/>
      <c r="AO265" s="1076"/>
      <c r="AP265" s="1076"/>
      <c r="AQ265" s="1076"/>
      <c r="AR265" s="1076"/>
      <c r="AS265" s="1077"/>
      <c r="AT265" s="155"/>
      <c r="AU265" s="155"/>
    </row>
    <row r="266" spans="3:47" ht="21" customHeight="1" x14ac:dyDescent="0.4">
      <c r="C266" s="287"/>
      <c r="D266" s="291"/>
      <c r="E266" s="1075"/>
      <c r="F266" s="1076"/>
      <c r="G266" s="1076"/>
      <c r="H266" s="1076"/>
      <c r="I266" s="1076"/>
      <c r="J266" s="1076"/>
      <c r="K266" s="1076"/>
      <c r="L266" s="1076"/>
      <c r="M266" s="1076"/>
      <c r="N266" s="1076"/>
      <c r="O266" s="1076"/>
      <c r="P266" s="1076"/>
      <c r="Q266" s="1076"/>
      <c r="R266" s="1076"/>
      <c r="S266" s="1076"/>
      <c r="T266" s="1076"/>
      <c r="U266" s="1076"/>
      <c r="V266" s="1076"/>
      <c r="W266" s="1076"/>
      <c r="X266" s="1076"/>
      <c r="Y266" s="1076"/>
      <c r="Z266" s="1076"/>
      <c r="AA266" s="1076"/>
      <c r="AB266" s="1076"/>
      <c r="AC266" s="1076"/>
      <c r="AD266" s="1076"/>
      <c r="AE266" s="1076"/>
      <c r="AF266" s="1076"/>
      <c r="AG266" s="1076"/>
      <c r="AH266" s="1076"/>
      <c r="AI266" s="1076"/>
      <c r="AJ266" s="1076"/>
      <c r="AK266" s="1076"/>
      <c r="AL266" s="1076"/>
      <c r="AM266" s="1076"/>
      <c r="AN266" s="1076"/>
      <c r="AO266" s="1076"/>
      <c r="AP266" s="1076"/>
      <c r="AQ266" s="1076"/>
      <c r="AR266" s="1076"/>
      <c r="AS266" s="1077"/>
      <c r="AT266" s="155"/>
      <c r="AU266" s="155"/>
    </row>
    <row r="267" spans="3:47" ht="21" customHeight="1" x14ac:dyDescent="0.4">
      <c r="C267" s="287"/>
      <c r="D267" s="292"/>
      <c r="E267" s="1159"/>
      <c r="F267" s="1160"/>
      <c r="G267" s="1160"/>
      <c r="H267" s="1160"/>
      <c r="I267" s="1160"/>
      <c r="J267" s="1160"/>
      <c r="K267" s="1160"/>
      <c r="L267" s="1160"/>
      <c r="M267" s="1160"/>
      <c r="N267" s="1160"/>
      <c r="O267" s="1160"/>
      <c r="P267" s="1160"/>
      <c r="Q267" s="1160"/>
      <c r="R267" s="1160"/>
      <c r="S267" s="1160"/>
      <c r="T267" s="1160"/>
      <c r="U267" s="1160"/>
      <c r="V267" s="1160"/>
      <c r="W267" s="1160"/>
      <c r="X267" s="1160"/>
      <c r="Y267" s="1160"/>
      <c r="Z267" s="1160"/>
      <c r="AA267" s="1160"/>
      <c r="AB267" s="1160"/>
      <c r="AC267" s="1160"/>
      <c r="AD267" s="1160"/>
      <c r="AE267" s="1160"/>
      <c r="AF267" s="1160"/>
      <c r="AG267" s="1160"/>
      <c r="AH267" s="1160"/>
      <c r="AI267" s="1160"/>
      <c r="AJ267" s="1160"/>
      <c r="AK267" s="1160"/>
      <c r="AL267" s="1160"/>
      <c r="AM267" s="1160"/>
      <c r="AN267" s="1160"/>
      <c r="AO267" s="1160"/>
      <c r="AP267" s="1160"/>
      <c r="AQ267" s="1160"/>
      <c r="AR267" s="1160"/>
      <c r="AS267" s="1161"/>
      <c r="AT267" s="155"/>
      <c r="AU267" s="155"/>
    </row>
    <row r="268" spans="3:47" ht="21" customHeight="1" x14ac:dyDescent="0.4">
      <c r="C268" s="287"/>
      <c r="D268" s="156"/>
      <c r="E268" s="156"/>
      <c r="F268" s="154"/>
      <c r="G268" s="154"/>
      <c r="H268" s="154"/>
      <c r="I268" s="154"/>
      <c r="J268" s="154"/>
      <c r="K268" s="154"/>
      <c r="L268" s="154"/>
      <c r="M268" s="154"/>
      <c r="N268" s="154"/>
      <c r="O268" s="157"/>
      <c r="P268" s="157"/>
      <c r="Q268" s="157"/>
      <c r="R268" s="157"/>
      <c r="S268" s="157"/>
      <c r="T268" s="157"/>
      <c r="U268" s="157"/>
      <c r="V268" s="158"/>
      <c r="W268" s="298"/>
      <c r="X268" s="298"/>
      <c r="Y268" s="298"/>
      <c r="Z268" s="298"/>
      <c r="AA268" s="298"/>
      <c r="AB268" s="298"/>
      <c r="AC268" s="298"/>
      <c r="AD268" s="298"/>
      <c r="AE268" s="298"/>
      <c r="AF268" s="298"/>
      <c r="AG268" s="298"/>
      <c r="AH268" s="298"/>
      <c r="AI268" s="298"/>
      <c r="AJ268" s="298"/>
      <c r="AK268" s="298"/>
      <c r="AL268" s="298"/>
      <c r="AM268" s="298"/>
      <c r="AN268" s="298"/>
      <c r="AO268" s="298"/>
      <c r="AP268" s="298"/>
      <c r="AQ268" s="298"/>
      <c r="AR268" s="298"/>
      <c r="AS268" s="299"/>
      <c r="AT268" s="155"/>
      <c r="AU268" s="155"/>
    </row>
    <row r="269" spans="3:47" ht="21" customHeight="1" x14ac:dyDescent="0.4">
      <c r="C269" s="287"/>
      <c r="D269" s="300" t="s">
        <v>541</v>
      </c>
      <c r="E269" s="274"/>
      <c r="F269" s="276"/>
      <c r="G269" s="276"/>
      <c r="H269" s="276"/>
      <c r="I269" s="276"/>
      <c r="J269" s="276"/>
      <c r="K269" s="276"/>
      <c r="L269" s="276"/>
      <c r="M269" s="276"/>
      <c r="N269" s="276"/>
      <c r="O269" s="289"/>
      <c r="P269" s="289"/>
      <c r="Q269" s="289"/>
      <c r="R269" s="289"/>
      <c r="S269" s="289"/>
      <c r="T269" s="289"/>
      <c r="U269" s="289"/>
      <c r="V269" s="290"/>
      <c r="W269" s="296"/>
      <c r="X269" s="296"/>
      <c r="Y269" s="296"/>
      <c r="Z269" s="296"/>
      <c r="AA269" s="296"/>
      <c r="AB269" s="296"/>
      <c r="AC269" s="296"/>
      <c r="AD269" s="296"/>
      <c r="AE269" s="296"/>
      <c r="AF269" s="296"/>
      <c r="AG269" s="296"/>
      <c r="AH269" s="296"/>
      <c r="AI269" s="296"/>
      <c r="AJ269" s="296"/>
      <c r="AK269" s="296"/>
      <c r="AL269" s="296"/>
      <c r="AM269" s="296"/>
      <c r="AN269" s="296"/>
      <c r="AO269" s="296"/>
      <c r="AP269" s="296"/>
      <c r="AQ269" s="296"/>
      <c r="AR269" s="296"/>
      <c r="AS269" s="297"/>
      <c r="AT269" s="155"/>
      <c r="AU269" s="155"/>
    </row>
    <row r="270" spans="3:47" ht="21" customHeight="1" x14ac:dyDescent="0.4">
      <c r="C270" s="287"/>
      <c r="D270" s="291"/>
      <c r="E270" s="1168"/>
      <c r="F270" s="1073"/>
      <c r="G270" s="1073"/>
      <c r="H270" s="1073"/>
      <c r="I270" s="1073"/>
      <c r="J270" s="1073"/>
      <c r="K270" s="1073"/>
      <c r="L270" s="1073"/>
      <c r="M270" s="1073"/>
      <c r="N270" s="1073"/>
      <c r="O270" s="1073"/>
      <c r="P270" s="1073"/>
      <c r="Q270" s="1073"/>
      <c r="R270" s="1073"/>
      <c r="S270" s="1073"/>
      <c r="T270" s="1073"/>
      <c r="U270" s="1073"/>
      <c r="V270" s="1073"/>
      <c r="W270" s="1073"/>
      <c r="X270" s="1073"/>
      <c r="Y270" s="1073"/>
      <c r="Z270" s="1073"/>
      <c r="AA270" s="1073"/>
      <c r="AB270" s="1073"/>
      <c r="AC270" s="1073"/>
      <c r="AD270" s="1073"/>
      <c r="AE270" s="1073"/>
      <c r="AF270" s="1073"/>
      <c r="AG270" s="1073"/>
      <c r="AH270" s="1073"/>
      <c r="AI270" s="1073"/>
      <c r="AJ270" s="1073"/>
      <c r="AK270" s="1073"/>
      <c r="AL270" s="1073"/>
      <c r="AM270" s="1073"/>
      <c r="AN270" s="1073"/>
      <c r="AO270" s="1073"/>
      <c r="AP270" s="1073"/>
      <c r="AQ270" s="1073"/>
      <c r="AR270" s="1073"/>
      <c r="AS270" s="1074"/>
      <c r="AT270" s="155"/>
      <c r="AU270" s="155"/>
    </row>
    <row r="271" spans="3:47" ht="21" customHeight="1" x14ac:dyDescent="0.4">
      <c r="C271" s="287"/>
      <c r="D271" s="291"/>
      <c r="E271" s="1075"/>
      <c r="F271" s="1076"/>
      <c r="G271" s="1076"/>
      <c r="H271" s="1076"/>
      <c r="I271" s="1076"/>
      <c r="J271" s="1076"/>
      <c r="K271" s="1076"/>
      <c r="L271" s="1076"/>
      <c r="M271" s="1076"/>
      <c r="N271" s="1076"/>
      <c r="O271" s="1076"/>
      <c r="P271" s="1076"/>
      <c r="Q271" s="1076"/>
      <c r="R271" s="1076"/>
      <c r="S271" s="1076"/>
      <c r="T271" s="1076"/>
      <c r="U271" s="1076"/>
      <c r="V271" s="1076"/>
      <c r="W271" s="1076"/>
      <c r="X271" s="1076"/>
      <c r="Y271" s="1076"/>
      <c r="Z271" s="1076"/>
      <c r="AA271" s="1076"/>
      <c r="AB271" s="1076"/>
      <c r="AC271" s="1076"/>
      <c r="AD271" s="1076"/>
      <c r="AE271" s="1076"/>
      <c r="AF271" s="1076"/>
      <c r="AG271" s="1076"/>
      <c r="AH271" s="1076"/>
      <c r="AI271" s="1076"/>
      <c r="AJ271" s="1076"/>
      <c r="AK271" s="1076"/>
      <c r="AL271" s="1076"/>
      <c r="AM271" s="1076"/>
      <c r="AN271" s="1076"/>
      <c r="AO271" s="1076"/>
      <c r="AP271" s="1076"/>
      <c r="AQ271" s="1076"/>
      <c r="AR271" s="1076"/>
      <c r="AS271" s="1077"/>
      <c r="AT271" s="155"/>
      <c r="AU271" s="155"/>
    </row>
    <row r="272" spans="3:47" ht="21" customHeight="1" thickBot="1" x14ac:dyDescent="0.45">
      <c r="C272" s="288"/>
      <c r="D272" s="293"/>
      <c r="E272" s="1078"/>
      <c r="F272" s="1079"/>
      <c r="G272" s="1079"/>
      <c r="H272" s="1079"/>
      <c r="I272" s="1079"/>
      <c r="J272" s="1079"/>
      <c r="K272" s="1079"/>
      <c r="L272" s="1079"/>
      <c r="M272" s="1079"/>
      <c r="N272" s="1079"/>
      <c r="O272" s="1079"/>
      <c r="P272" s="1079"/>
      <c r="Q272" s="1079"/>
      <c r="R272" s="1079"/>
      <c r="S272" s="1079"/>
      <c r="T272" s="1079"/>
      <c r="U272" s="1079"/>
      <c r="V272" s="1079"/>
      <c r="W272" s="1079"/>
      <c r="X272" s="1079"/>
      <c r="Y272" s="1079"/>
      <c r="Z272" s="1079"/>
      <c r="AA272" s="1079"/>
      <c r="AB272" s="1079"/>
      <c r="AC272" s="1079"/>
      <c r="AD272" s="1079"/>
      <c r="AE272" s="1079"/>
      <c r="AF272" s="1079"/>
      <c r="AG272" s="1079"/>
      <c r="AH272" s="1079"/>
      <c r="AI272" s="1079"/>
      <c r="AJ272" s="1079"/>
      <c r="AK272" s="1079"/>
      <c r="AL272" s="1079"/>
      <c r="AM272" s="1079"/>
      <c r="AN272" s="1079"/>
      <c r="AO272" s="1079"/>
      <c r="AP272" s="1079"/>
      <c r="AQ272" s="1079"/>
      <c r="AR272" s="1079"/>
      <c r="AS272" s="1080"/>
      <c r="AT272" s="155"/>
      <c r="AU272" s="155"/>
    </row>
    <row r="273" spans="3:47" ht="21" customHeight="1" thickBot="1" x14ac:dyDescent="0.45">
      <c r="C273" s="156"/>
      <c r="D273" s="156"/>
      <c r="E273" s="156"/>
      <c r="F273" s="154"/>
      <c r="G273" s="154"/>
      <c r="H273" s="154"/>
      <c r="I273" s="154"/>
      <c r="J273" s="154"/>
      <c r="K273" s="154"/>
      <c r="L273" s="154"/>
      <c r="M273" s="154"/>
      <c r="N273" s="154"/>
      <c r="O273" s="157"/>
      <c r="P273" s="157"/>
      <c r="Q273" s="157"/>
      <c r="R273" s="157"/>
      <c r="S273" s="157"/>
      <c r="T273" s="157"/>
      <c r="U273" s="157"/>
      <c r="V273" s="158"/>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row>
    <row r="274" spans="3:47" ht="21" customHeight="1" x14ac:dyDescent="0.4">
      <c r="C274" s="358" t="s">
        <v>543</v>
      </c>
      <c r="D274" s="359"/>
      <c r="E274" s="359"/>
      <c r="F274" s="360"/>
      <c r="G274" s="360"/>
      <c r="H274" s="360"/>
      <c r="I274" s="360"/>
      <c r="J274" s="360"/>
      <c r="K274" s="360"/>
      <c r="L274" s="360"/>
      <c r="M274" s="360"/>
      <c r="N274" s="360"/>
      <c r="O274" s="361"/>
      <c r="P274" s="361"/>
      <c r="Q274" s="361"/>
      <c r="R274" s="361"/>
      <c r="S274" s="361"/>
      <c r="T274" s="361"/>
      <c r="U274" s="361"/>
      <c r="V274" s="362"/>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4"/>
      <c r="AT274" s="155"/>
      <c r="AU274" s="155"/>
    </row>
    <row r="275" spans="3:47" ht="21" customHeight="1" x14ac:dyDescent="0.4">
      <c r="C275" s="365"/>
      <c r="D275" s="300" t="s">
        <v>539</v>
      </c>
      <c r="E275" s="274"/>
      <c r="F275" s="276"/>
      <c r="G275" s="276"/>
      <c r="H275" s="276"/>
      <c r="I275" s="276"/>
      <c r="J275" s="276"/>
      <c r="K275" s="276"/>
      <c r="L275" s="276"/>
      <c r="M275" s="276"/>
      <c r="N275" s="276"/>
      <c r="O275" s="289"/>
      <c r="P275" s="289"/>
      <c r="Q275" s="289"/>
      <c r="R275" s="289"/>
      <c r="S275" s="289"/>
      <c r="T275" s="289"/>
      <c r="U275" s="289"/>
      <c r="V275" s="290"/>
      <c r="W275" s="296"/>
      <c r="X275" s="296"/>
      <c r="Y275" s="296"/>
      <c r="Z275" s="296"/>
      <c r="AA275" s="296"/>
      <c r="AB275" s="296"/>
      <c r="AC275" s="296"/>
      <c r="AD275" s="296"/>
      <c r="AE275" s="296"/>
      <c r="AF275" s="296"/>
      <c r="AG275" s="296"/>
      <c r="AH275" s="296"/>
      <c r="AI275" s="296"/>
      <c r="AJ275" s="296"/>
      <c r="AK275" s="296"/>
      <c r="AL275" s="296"/>
      <c r="AM275" s="296"/>
      <c r="AN275" s="296"/>
      <c r="AO275" s="296"/>
      <c r="AP275" s="296"/>
      <c r="AQ275" s="296"/>
      <c r="AR275" s="296"/>
      <c r="AS275" s="366"/>
      <c r="AT275" s="155"/>
      <c r="AU275" s="155"/>
    </row>
    <row r="276" spans="3:47" ht="21" customHeight="1" x14ac:dyDescent="0.4">
      <c r="C276" s="365"/>
      <c r="D276" s="291"/>
      <c r="E276" s="1162" t="s">
        <v>538</v>
      </c>
      <c r="F276" s="1162"/>
      <c r="G276" s="1162"/>
      <c r="H276" s="1162"/>
      <c r="I276" s="1162"/>
      <c r="J276" s="1162"/>
      <c r="K276" s="1162"/>
      <c r="L276" s="1162"/>
      <c r="M276" s="1162"/>
      <c r="N276" s="1162"/>
      <c r="O276" s="1162"/>
      <c r="P276" s="1162" t="s">
        <v>533</v>
      </c>
      <c r="Q276" s="1162"/>
      <c r="R276" s="1162"/>
      <c r="S276" s="1162"/>
      <c r="T276" s="1162"/>
      <c r="U276" s="1162"/>
      <c r="V276" s="1162"/>
      <c r="W276" s="1162"/>
      <c r="X276" s="1162"/>
      <c r="Y276" s="1162"/>
      <c r="Z276" s="1162"/>
      <c r="AA276" s="1162"/>
      <c r="AB276" s="1162"/>
      <c r="AC276" s="1162"/>
      <c r="AD276" s="1162"/>
      <c r="AE276" s="1163" t="s">
        <v>419</v>
      </c>
      <c r="AF276" s="1163"/>
      <c r="AG276" s="1163"/>
      <c r="AH276" s="1163"/>
      <c r="AI276" s="1163"/>
      <c r="AJ276" s="1163"/>
      <c r="AK276" s="1163"/>
      <c r="AL276" s="1163"/>
      <c r="AM276" s="1163"/>
      <c r="AN276" s="1163"/>
      <c r="AO276" s="1163"/>
      <c r="AP276" s="1163"/>
      <c r="AQ276" s="1163"/>
      <c r="AR276" s="1163"/>
      <c r="AS276" s="1164"/>
      <c r="AT276" s="155"/>
      <c r="AU276" s="155"/>
    </row>
    <row r="277" spans="3:47" ht="21" customHeight="1" x14ac:dyDescent="0.4">
      <c r="C277" s="365"/>
      <c r="D277" s="291"/>
      <c r="E277" s="1153"/>
      <c r="F277" s="1153"/>
      <c r="G277" s="1153"/>
      <c r="H277" s="1153"/>
      <c r="I277" s="1153"/>
      <c r="J277" s="1153"/>
      <c r="K277" s="1153"/>
      <c r="L277" s="1153"/>
      <c r="M277" s="1153"/>
      <c r="N277" s="1153"/>
      <c r="O277" s="1153"/>
      <c r="P277" s="1153"/>
      <c r="Q277" s="1153"/>
      <c r="R277" s="1153"/>
      <c r="S277" s="1153"/>
      <c r="T277" s="1153"/>
      <c r="U277" s="1153"/>
      <c r="V277" s="1153"/>
      <c r="W277" s="1153"/>
      <c r="X277" s="1153"/>
      <c r="Y277" s="1153"/>
      <c r="Z277" s="1153"/>
      <c r="AA277" s="1153"/>
      <c r="AB277" s="1153"/>
      <c r="AC277" s="1153"/>
      <c r="AD277" s="1153"/>
      <c r="AE277" s="1153"/>
      <c r="AF277" s="1153"/>
      <c r="AG277" s="1153"/>
      <c r="AH277" s="1153"/>
      <c r="AI277" s="1153"/>
      <c r="AJ277" s="1153"/>
      <c r="AK277" s="1153"/>
      <c r="AL277" s="1153"/>
      <c r="AM277" s="1153"/>
      <c r="AN277" s="1153"/>
      <c r="AO277" s="1153"/>
      <c r="AP277" s="1153"/>
      <c r="AQ277" s="1153"/>
      <c r="AR277" s="1153"/>
      <c r="AS277" s="1165"/>
      <c r="AT277" s="155"/>
      <c r="AU277" s="155"/>
    </row>
    <row r="278" spans="3:47" ht="21" customHeight="1" x14ac:dyDescent="0.4">
      <c r="C278" s="365"/>
      <c r="D278" s="291"/>
      <c r="E278" s="1153"/>
      <c r="F278" s="1153"/>
      <c r="G278" s="1153"/>
      <c r="H278" s="1153"/>
      <c r="I278" s="1153"/>
      <c r="J278" s="1153"/>
      <c r="K278" s="1153"/>
      <c r="L278" s="1153"/>
      <c r="M278" s="1153"/>
      <c r="N278" s="1153"/>
      <c r="O278" s="1153"/>
      <c r="P278" s="1153"/>
      <c r="Q278" s="1153"/>
      <c r="R278" s="1153"/>
      <c r="S278" s="1153"/>
      <c r="T278" s="1153"/>
      <c r="U278" s="1153"/>
      <c r="V278" s="1153"/>
      <c r="W278" s="1153"/>
      <c r="X278" s="1153"/>
      <c r="Y278" s="1153"/>
      <c r="Z278" s="1153"/>
      <c r="AA278" s="1153"/>
      <c r="AB278" s="1153"/>
      <c r="AC278" s="1153"/>
      <c r="AD278" s="1153"/>
      <c r="AE278" s="1153"/>
      <c r="AF278" s="1153"/>
      <c r="AG278" s="1153"/>
      <c r="AH278" s="1153"/>
      <c r="AI278" s="1153"/>
      <c r="AJ278" s="1153"/>
      <c r="AK278" s="1153"/>
      <c r="AL278" s="1153"/>
      <c r="AM278" s="1153"/>
      <c r="AN278" s="1153"/>
      <c r="AO278" s="1153"/>
      <c r="AP278" s="1153"/>
      <c r="AQ278" s="1153"/>
      <c r="AR278" s="1153"/>
      <c r="AS278" s="1165"/>
      <c r="AT278" s="155"/>
      <c r="AU278" s="155"/>
    </row>
    <row r="279" spans="3:47" ht="21" customHeight="1" x14ac:dyDescent="0.4">
      <c r="C279" s="365"/>
      <c r="D279" s="291"/>
      <c r="E279" s="1153"/>
      <c r="F279" s="1153"/>
      <c r="G279" s="1153"/>
      <c r="H279" s="1153"/>
      <c r="I279" s="1153"/>
      <c r="J279" s="1153"/>
      <c r="K279" s="1153"/>
      <c r="L279" s="1153"/>
      <c r="M279" s="1153"/>
      <c r="N279" s="1153"/>
      <c r="O279" s="1153"/>
      <c r="P279" s="1153"/>
      <c r="Q279" s="1153"/>
      <c r="R279" s="1153"/>
      <c r="S279" s="1153"/>
      <c r="T279" s="1153"/>
      <c r="U279" s="1153"/>
      <c r="V279" s="1153"/>
      <c r="W279" s="1153"/>
      <c r="X279" s="1153"/>
      <c r="Y279" s="1153"/>
      <c r="Z279" s="1153"/>
      <c r="AA279" s="1153"/>
      <c r="AB279" s="1153"/>
      <c r="AC279" s="1153"/>
      <c r="AD279" s="1153"/>
      <c r="AE279" s="1153"/>
      <c r="AF279" s="1153"/>
      <c r="AG279" s="1153"/>
      <c r="AH279" s="1153"/>
      <c r="AI279" s="1153"/>
      <c r="AJ279" s="1153"/>
      <c r="AK279" s="1153"/>
      <c r="AL279" s="1153"/>
      <c r="AM279" s="1153"/>
      <c r="AN279" s="1153"/>
      <c r="AO279" s="1153"/>
      <c r="AP279" s="1153"/>
      <c r="AQ279" s="1153"/>
      <c r="AR279" s="1153"/>
      <c r="AS279" s="1165"/>
      <c r="AT279" s="155"/>
      <c r="AU279" s="155"/>
    </row>
    <row r="280" spans="3:47" ht="21" customHeight="1" x14ac:dyDescent="0.4">
      <c r="C280" s="365"/>
      <c r="D280" s="292"/>
      <c r="E280" s="1153"/>
      <c r="F280" s="1153"/>
      <c r="G280" s="1153"/>
      <c r="H280" s="1153"/>
      <c r="I280" s="1153"/>
      <c r="J280" s="1153"/>
      <c r="K280" s="1153"/>
      <c r="L280" s="1153"/>
      <c r="M280" s="1153"/>
      <c r="N280" s="1153"/>
      <c r="O280" s="1153"/>
      <c r="P280" s="1153"/>
      <c r="Q280" s="1153"/>
      <c r="R280" s="1153"/>
      <c r="S280" s="1153"/>
      <c r="T280" s="1153"/>
      <c r="U280" s="1153"/>
      <c r="V280" s="1153"/>
      <c r="W280" s="1153"/>
      <c r="X280" s="1153"/>
      <c r="Y280" s="1153"/>
      <c r="Z280" s="1153"/>
      <c r="AA280" s="1153"/>
      <c r="AB280" s="1153"/>
      <c r="AC280" s="1153"/>
      <c r="AD280" s="1153"/>
      <c r="AE280" s="1153"/>
      <c r="AF280" s="1153"/>
      <c r="AG280" s="1153"/>
      <c r="AH280" s="1153"/>
      <c r="AI280" s="1153"/>
      <c r="AJ280" s="1153"/>
      <c r="AK280" s="1153"/>
      <c r="AL280" s="1153"/>
      <c r="AM280" s="1153"/>
      <c r="AN280" s="1153"/>
      <c r="AO280" s="1153"/>
      <c r="AP280" s="1153"/>
      <c r="AQ280" s="1153"/>
      <c r="AR280" s="1153"/>
      <c r="AS280" s="1165"/>
      <c r="AT280" s="155"/>
      <c r="AU280" s="155"/>
    </row>
    <row r="281" spans="3:47" ht="21" customHeight="1" x14ac:dyDescent="0.4">
      <c r="C281" s="365"/>
      <c r="D281" s="156"/>
      <c r="E281" s="156"/>
      <c r="F281" s="154"/>
      <c r="G281" s="154"/>
      <c r="H281" s="154"/>
      <c r="I281" s="154"/>
      <c r="J281" s="154"/>
      <c r="K281" s="154"/>
      <c r="L281" s="154"/>
      <c r="M281" s="154"/>
      <c r="N281" s="154"/>
      <c r="O281" s="157"/>
      <c r="P281" s="157"/>
      <c r="Q281" s="157"/>
      <c r="R281" s="157"/>
      <c r="S281" s="157"/>
      <c r="T281" s="157"/>
      <c r="U281" s="157"/>
      <c r="V281" s="158"/>
      <c r="W281" s="298"/>
      <c r="X281" s="298"/>
      <c r="Y281" s="298"/>
      <c r="Z281" s="298"/>
      <c r="AA281" s="298"/>
      <c r="AB281" s="298"/>
      <c r="AC281" s="298"/>
      <c r="AD281" s="298"/>
      <c r="AE281" s="298"/>
      <c r="AF281" s="298"/>
      <c r="AG281" s="298"/>
      <c r="AH281" s="298"/>
      <c r="AI281" s="298"/>
      <c r="AJ281" s="298"/>
      <c r="AK281" s="298"/>
      <c r="AL281" s="298"/>
      <c r="AM281" s="298"/>
      <c r="AN281" s="298"/>
      <c r="AO281" s="298"/>
      <c r="AP281" s="298"/>
      <c r="AQ281" s="298"/>
      <c r="AR281" s="298"/>
      <c r="AS281" s="367"/>
      <c r="AT281" s="155"/>
      <c r="AU281" s="155"/>
    </row>
    <row r="282" spans="3:47" ht="21" customHeight="1" x14ac:dyDescent="0.4">
      <c r="C282" s="365"/>
      <c r="D282" s="300" t="s">
        <v>540</v>
      </c>
      <c r="E282" s="274"/>
      <c r="F282" s="276"/>
      <c r="G282" s="276"/>
      <c r="H282" s="276"/>
      <c r="I282" s="276"/>
      <c r="J282" s="276"/>
      <c r="K282" s="276"/>
      <c r="L282" s="276"/>
      <c r="M282" s="276"/>
      <c r="N282" s="276"/>
      <c r="O282" s="289"/>
      <c r="P282" s="289"/>
      <c r="Q282" s="289"/>
      <c r="R282" s="289"/>
      <c r="S282" s="289"/>
      <c r="T282" s="289"/>
      <c r="U282" s="289"/>
      <c r="V282" s="290"/>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366"/>
      <c r="AT282" s="155"/>
      <c r="AU282" s="155"/>
    </row>
    <row r="283" spans="3:47" ht="21" customHeight="1" x14ac:dyDescent="0.4">
      <c r="C283" s="365"/>
      <c r="D283" s="291"/>
      <c r="E283" s="1072"/>
      <c r="F283" s="1073"/>
      <c r="G283" s="1073"/>
      <c r="H283" s="1073"/>
      <c r="I283" s="1073"/>
      <c r="J283" s="1073"/>
      <c r="K283" s="1073"/>
      <c r="L283" s="1073"/>
      <c r="M283" s="1073"/>
      <c r="N283" s="1073"/>
      <c r="O283" s="1073"/>
      <c r="P283" s="1073"/>
      <c r="Q283" s="1073"/>
      <c r="R283" s="1073"/>
      <c r="S283" s="1073"/>
      <c r="T283" s="1073"/>
      <c r="U283" s="1073"/>
      <c r="V283" s="1073"/>
      <c r="W283" s="1073"/>
      <c r="X283" s="1073"/>
      <c r="Y283" s="1073"/>
      <c r="Z283" s="1073"/>
      <c r="AA283" s="1073"/>
      <c r="AB283" s="1073"/>
      <c r="AC283" s="1073"/>
      <c r="AD283" s="1073"/>
      <c r="AE283" s="1073"/>
      <c r="AF283" s="1073"/>
      <c r="AG283" s="1073"/>
      <c r="AH283" s="1073"/>
      <c r="AI283" s="1073"/>
      <c r="AJ283" s="1073"/>
      <c r="AK283" s="1073"/>
      <c r="AL283" s="1073"/>
      <c r="AM283" s="1073"/>
      <c r="AN283" s="1073"/>
      <c r="AO283" s="1073"/>
      <c r="AP283" s="1073"/>
      <c r="AQ283" s="1073"/>
      <c r="AR283" s="1073"/>
      <c r="AS283" s="1186"/>
      <c r="AT283" s="155"/>
      <c r="AU283" s="155"/>
    </row>
    <row r="284" spans="3:47" ht="21" customHeight="1" x14ac:dyDescent="0.4">
      <c r="C284" s="365"/>
      <c r="D284" s="291"/>
      <c r="E284" s="1075"/>
      <c r="F284" s="1076"/>
      <c r="G284" s="1076"/>
      <c r="H284" s="1076"/>
      <c r="I284" s="1076"/>
      <c r="J284" s="1076"/>
      <c r="K284" s="1076"/>
      <c r="L284" s="1076"/>
      <c r="M284" s="1076"/>
      <c r="N284" s="1076"/>
      <c r="O284" s="1076"/>
      <c r="P284" s="1076"/>
      <c r="Q284" s="1076"/>
      <c r="R284" s="1076"/>
      <c r="S284" s="1076"/>
      <c r="T284" s="1076"/>
      <c r="U284" s="1076"/>
      <c r="V284" s="1076"/>
      <c r="W284" s="1076"/>
      <c r="X284" s="1076"/>
      <c r="Y284" s="1076"/>
      <c r="Z284" s="1076"/>
      <c r="AA284" s="1076"/>
      <c r="AB284" s="1076"/>
      <c r="AC284" s="1076"/>
      <c r="AD284" s="1076"/>
      <c r="AE284" s="1076"/>
      <c r="AF284" s="1076"/>
      <c r="AG284" s="1076"/>
      <c r="AH284" s="1076"/>
      <c r="AI284" s="1076"/>
      <c r="AJ284" s="1076"/>
      <c r="AK284" s="1076"/>
      <c r="AL284" s="1076"/>
      <c r="AM284" s="1076"/>
      <c r="AN284" s="1076"/>
      <c r="AO284" s="1076"/>
      <c r="AP284" s="1076"/>
      <c r="AQ284" s="1076"/>
      <c r="AR284" s="1076"/>
      <c r="AS284" s="1187"/>
      <c r="AT284" s="155"/>
      <c r="AU284" s="155"/>
    </row>
    <row r="285" spans="3:47" ht="21" customHeight="1" x14ac:dyDescent="0.4">
      <c r="C285" s="365"/>
      <c r="D285" s="291"/>
      <c r="E285" s="1075"/>
      <c r="F285" s="1076"/>
      <c r="G285" s="1076"/>
      <c r="H285" s="1076"/>
      <c r="I285" s="1076"/>
      <c r="J285" s="1076"/>
      <c r="K285" s="1076"/>
      <c r="L285" s="1076"/>
      <c r="M285" s="1076"/>
      <c r="N285" s="1076"/>
      <c r="O285" s="1076"/>
      <c r="P285" s="1076"/>
      <c r="Q285" s="1076"/>
      <c r="R285" s="1076"/>
      <c r="S285" s="1076"/>
      <c r="T285" s="1076"/>
      <c r="U285" s="1076"/>
      <c r="V285" s="1076"/>
      <c r="W285" s="1076"/>
      <c r="X285" s="1076"/>
      <c r="Y285" s="1076"/>
      <c r="Z285" s="1076"/>
      <c r="AA285" s="1076"/>
      <c r="AB285" s="1076"/>
      <c r="AC285" s="1076"/>
      <c r="AD285" s="1076"/>
      <c r="AE285" s="1076"/>
      <c r="AF285" s="1076"/>
      <c r="AG285" s="1076"/>
      <c r="AH285" s="1076"/>
      <c r="AI285" s="1076"/>
      <c r="AJ285" s="1076"/>
      <c r="AK285" s="1076"/>
      <c r="AL285" s="1076"/>
      <c r="AM285" s="1076"/>
      <c r="AN285" s="1076"/>
      <c r="AO285" s="1076"/>
      <c r="AP285" s="1076"/>
      <c r="AQ285" s="1076"/>
      <c r="AR285" s="1076"/>
      <c r="AS285" s="1187"/>
      <c r="AT285" s="155"/>
      <c r="AU285" s="155"/>
    </row>
    <row r="286" spans="3:47" ht="21" customHeight="1" x14ac:dyDescent="0.4">
      <c r="C286" s="365"/>
      <c r="D286" s="291"/>
      <c r="E286" s="1075"/>
      <c r="F286" s="1076"/>
      <c r="G286" s="1076"/>
      <c r="H286" s="1076"/>
      <c r="I286" s="1076"/>
      <c r="J286" s="1076"/>
      <c r="K286" s="1076"/>
      <c r="L286" s="1076"/>
      <c r="M286" s="1076"/>
      <c r="N286" s="1076"/>
      <c r="O286" s="1076"/>
      <c r="P286" s="1076"/>
      <c r="Q286" s="1076"/>
      <c r="R286" s="1076"/>
      <c r="S286" s="1076"/>
      <c r="T286" s="1076"/>
      <c r="U286" s="1076"/>
      <c r="V286" s="1076"/>
      <c r="W286" s="1076"/>
      <c r="X286" s="1076"/>
      <c r="Y286" s="1076"/>
      <c r="Z286" s="1076"/>
      <c r="AA286" s="1076"/>
      <c r="AB286" s="1076"/>
      <c r="AC286" s="1076"/>
      <c r="AD286" s="1076"/>
      <c r="AE286" s="1076"/>
      <c r="AF286" s="1076"/>
      <c r="AG286" s="1076"/>
      <c r="AH286" s="1076"/>
      <c r="AI286" s="1076"/>
      <c r="AJ286" s="1076"/>
      <c r="AK286" s="1076"/>
      <c r="AL286" s="1076"/>
      <c r="AM286" s="1076"/>
      <c r="AN286" s="1076"/>
      <c r="AO286" s="1076"/>
      <c r="AP286" s="1076"/>
      <c r="AQ286" s="1076"/>
      <c r="AR286" s="1076"/>
      <c r="AS286" s="1187"/>
      <c r="AT286" s="155"/>
      <c r="AU286" s="155"/>
    </row>
    <row r="287" spans="3:47" ht="21" customHeight="1" x14ac:dyDescent="0.4">
      <c r="C287" s="365"/>
      <c r="D287" s="292"/>
      <c r="E287" s="1159"/>
      <c r="F287" s="1160"/>
      <c r="G287" s="1160"/>
      <c r="H287" s="1160"/>
      <c r="I287" s="1160"/>
      <c r="J287" s="1160"/>
      <c r="K287" s="1160"/>
      <c r="L287" s="1160"/>
      <c r="M287" s="1160"/>
      <c r="N287" s="1160"/>
      <c r="O287" s="1160"/>
      <c r="P287" s="1160"/>
      <c r="Q287" s="1160"/>
      <c r="R287" s="1160"/>
      <c r="S287" s="1160"/>
      <c r="T287" s="1160"/>
      <c r="U287" s="1160"/>
      <c r="V287" s="1160"/>
      <c r="W287" s="1160"/>
      <c r="X287" s="1160"/>
      <c r="Y287" s="1160"/>
      <c r="Z287" s="1160"/>
      <c r="AA287" s="1160"/>
      <c r="AB287" s="1160"/>
      <c r="AC287" s="1160"/>
      <c r="AD287" s="1160"/>
      <c r="AE287" s="1160"/>
      <c r="AF287" s="1160"/>
      <c r="AG287" s="1160"/>
      <c r="AH287" s="1160"/>
      <c r="AI287" s="1160"/>
      <c r="AJ287" s="1160"/>
      <c r="AK287" s="1160"/>
      <c r="AL287" s="1160"/>
      <c r="AM287" s="1160"/>
      <c r="AN287" s="1160"/>
      <c r="AO287" s="1160"/>
      <c r="AP287" s="1160"/>
      <c r="AQ287" s="1160"/>
      <c r="AR287" s="1160"/>
      <c r="AS287" s="1188"/>
      <c r="AT287" s="155"/>
      <c r="AU287" s="155"/>
    </row>
    <row r="288" spans="3:47" ht="21" customHeight="1" x14ac:dyDescent="0.4">
      <c r="C288" s="365"/>
      <c r="D288" s="156"/>
      <c r="E288" s="156"/>
      <c r="F288" s="154"/>
      <c r="G288" s="154"/>
      <c r="H288" s="154"/>
      <c r="I288" s="154"/>
      <c r="J288" s="154"/>
      <c r="K288" s="154"/>
      <c r="L288" s="154"/>
      <c r="M288" s="154"/>
      <c r="N288" s="154"/>
      <c r="O288" s="157"/>
      <c r="P288" s="157"/>
      <c r="Q288" s="157"/>
      <c r="R288" s="157"/>
      <c r="S288" s="157"/>
      <c r="T288" s="157"/>
      <c r="U288" s="157"/>
      <c r="V288" s="158"/>
      <c r="W288" s="298"/>
      <c r="X288" s="298"/>
      <c r="Y288" s="298"/>
      <c r="Z288" s="298"/>
      <c r="AA288" s="298"/>
      <c r="AB288" s="298"/>
      <c r="AC288" s="298"/>
      <c r="AD288" s="298"/>
      <c r="AE288" s="298"/>
      <c r="AF288" s="298"/>
      <c r="AG288" s="298"/>
      <c r="AH288" s="298"/>
      <c r="AI288" s="298"/>
      <c r="AJ288" s="298"/>
      <c r="AK288" s="298"/>
      <c r="AL288" s="298"/>
      <c r="AM288" s="298"/>
      <c r="AN288" s="298"/>
      <c r="AO288" s="298"/>
      <c r="AP288" s="298"/>
      <c r="AQ288" s="298"/>
      <c r="AR288" s="298"/>
      <c r="AS288" s="367"/>
      <c r="AT288" s="155"/>
      <c r="AU288" s="155"/>
    </row>
    <row r="289" spans="1:48" ht="21" customHeight="1" x14ac:dyDescent="0.4">
      <c r="C289" s="365"/>
      <c r="D289" s="300" t="s">
        <v>541</v>
      </c>
      <c r="E289" s="274"/>
      <c r="F289" s="276"/>
      <c r="G289" s="276"/>
      <c r="H289" s="276"/>
      <c r="I289" s="276"/>
      <c r="J289" s="276"/>
      <c r="K289" s="276"/>
      <c r="L289" s="276"/>
      <c r="M289" s="276"/>
      <c r="N289" s="276"/>
      <c r="O289" s="289"/>
      <c r="P289" s="289"/>
      <c r="Q289" s="289"/>
      <c r="R289" s="289"/>
      <c r="S289" s="289"/>
      <c r="T289" s="289"/>
      <c r="U289" s="289"/>
      <c r="V289" s="290"/>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366"/>
      <c r="AT289" s="155"/>
      <c r="AU289" s="155"/>
    </row>
    <row r="290" spans="1:48" ht="21" customHeight="1" x14ac:dyDescent="0.4">
      <c r="C290" s="365"/>
      <c r="D290" s="291"/>
      <c r="E290" s="1072"/>
      <c r="F290" s="1178"/>
      <c r="G290" s="1178"/>
      <c r="H290" s="1178"/>
      <c r="I290" s="1178"/>
      <c r="J290" s="1178"/>
      <c r="K290" s="1178"/>
      <c r="L290" s="1178"/>
      <c r="M290" s="1178"/>
      <c r="N290" s="1178"/>
      <c r="O290" s="1178"/>
      <c r="P290" s="1178"/>
      <c r="Q290" s="1178"/>
      <c r="R290" s="1178"/>
      <c r="S290" s="1178"/>
      <c r="T290" s="1178"/>
      <c r="U290" s="1178"/>
      <c r="V290" s="1178"/>
      <c r="W290" s="1178"/>
      <c r="X290" s="1178"/>
      <c r="Y290" s="1178"/>
      <c r="Z290" s="1178"/>
      <c r="AA290" s="1178"/>
      <c r="AB290" s="1178"/>
      <c r="AC290" s="1178"/>
      <c r="AD290" s="1178"/>
      <c r="AE290" s="1178"/>
      <c r="AF290" s="1178"/>
      <c r="AG290" s="1178"/>
      <c r="AH290" s="1178"/>
      <c r="AI290" s="1178"/>
      <c r="AJ290" s="1178"/>
      <c r="AK290" s="1178"/>
      <c r="AL290" s="1178"/>
      <c r="AM290" s="1178"/>
      <c r="AN290" s="1178"/>
      <c r="AO290" s="1178"/>
      <c r="AP290" s="1178"/>
      <c r="AQ290" s="1178"/>
      <c r="AR290" s="1178"/>
      <c r="AS290" s="1179"/>
      <c r="AT290" s="155"/>
      <c r="AU290" s="155"/>
    </row>
    <row r="291" spans="1:48" ht="21" customHeight="1" x14ac:dyDescent="0.4">
      <c r="C291" s="365"/>
      <c r="D291" s="291"/>
      <c r="E291" s="1180"/>
      <c r="F291" s="1181"/>
      <c r="G291" s="1181"/>
      <c r="H291" s="1181"/>
      <c r="I291" s="1181"/>
      <c r="J291" s="1181"/>
      <c r="K291" s="1181"/>
      <c r="L291" s="1181"/>
      <c r="M291" s="1181"/>
      <c r="N291" s="1181"/>
      <c r="O291" s="1181"/>
      <c r="P291" s="1181"/>
      <c r="Q291" s="1181"/>
      <c r="R291" s="1181"/>
      <c r="S291" s="1181"/>
      <c r="T291" s="1181"/>
      <c r="U291" s="1181"/>
      <c r="V291" s="1181"/>
      <c r="W291" s="1181"/>
      <c r="X291" s="1181"/>
      <c r="Y291" s="1181"/>
      <c r="Z291" s="1181"/>
      <c r="AA291" s="1181"/>
      <c r="AB291" s="1181"/>
      <c r="AC291" s="1181"/>
      <c r="AD291" s="1181"/>
      <c r="AE291" s="1181"/>
      <c r="AF291" s="1181"/>
      <c r="AG291" s="1181"/>
      <c r="AH291" s="1181"/>
      <c r="AI291" s="1181"/>
      <c r="AJ291" s="1181"/>
      <c r="AK291" s="1181"/>
      <c r="AL291" s="1181"/>
      <c r="AM291" s="1181"/>
      <c r="AN291" s="1181"/>
      <c r="AO291" s="1181"/>
      <c r="AP291" s="1181"/>
      <c r="AQ291" s="1181"/>
      <c r="AR291" s="1181"/>
      <c r="AS291" s="1182"/>
      <c r="AT291" s="155"/>
      <c r="AU291" s="155"/>
    </row>
    <row r="292" spans="1:48" ht="21" customHeight="1" thickBot="1" x14ac:dyDescent="0.45">
      <c r="C292" s="368"/>
      <c r="D292" s="369"/>
      <c r="E292" s="1183"/>
      <c r="F292" s="1184"/>
      <c r="G292" s="1184"/>
      <c r="H292" s="1184"/>
      <c r="I292" s="1184"/>
      <c r="J292" s="1184"/>
      <c r="K292" s="1184"/>
      <c r="L292" s="1184"/>
      <c r="M292" s="1184"/>
      <c r="N292" s="1184"/>
      <c r="O292" s="1184"/>
      <c r="P292" s="1184"/>
      <c r="Q292" s="1184"/>
      <c r="R292" s="1184"/>
      <c r="S292" s="1184"/>
      <c r="T292" s="1184"/>
      <c r="U292" s="1184"/>
      <c r="V292" s="1184"/>
      <c r="W292" s="1184"/>
      <c r="X292" s="1184"/>
      <c r="Y292" s="1184"/>
      <c r="Z292" s="1184"/>
      <c r="AA292" s="1184"/>
      <c r="AB292" s="1184"/>
      <c r="AC292" s="1184"/>
      <c r="AD292" s="1184"/>
      <c r="AE292" s="1184"/>
      <c r="AF292" s="1184"/>
      <c r="AG292" s="1184"/>
      <c r="AH292" s="1184"/>
      <c r="AI292" s="1184"/>
      <c r="AJ292" s="1184"/>
      <c r="AK292" s="1184"/>
      <c r="AL292" s="1184"/>
      <c r="AM292" s="1184"/>
      <c r="AN292" s="1184"/>
      <c r="AO292" s="1184"/>
      <c r="AP292" s="1184"/>
      <c r="AQ292" s="1184"/>
      <c r="AR292" s="1184"/>
      <c r="AS292" s="1185"/>
      <c r="AT292" s="155"/>
      <c r="AU292" s="155"/>
    </row>
    <row r="293" spans="1:48" ht="21" customHeight="1" x14ac:dyDescent="0.4">
      <c r="C293" s="156"/>
      <c r="D293" s="156"/>
      <c r="E293" s="156"/>
      <c r="F293" s="154"/>
      <c r="G293" s="154"/>
      <c r="H293" s="154"/>
      <c r="I293" s="154"/>
      <c r="J293" s="154"/>
      <c r="K293" s="154"/>
      <c r="L293" s="154"/>
      <c r="M293" s="154"/>
      <c r="N293" s="154"/>
      <c r="O293" s="157"/>
      <c r="P293" s="157"/>
      <c r="Q293" s="157"/>
      <c r="R293" s="157"/>
      <c r="S293" s="157"/>
      <c r="T293" s="157"/>
      <c r="U293" s="157"/>
      <c r="V293" s="158"/>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row>
    <row r="294" spans="1:48" ht="21" customHeight="1" x14ac:dyDescent="0.4">
      <c r="A294" s="222"/>
      <c r="B294" s="222"/>
      <c r="C294" s="226"/>
      <c r="D294" s="226"/>
      <c r="E294" s="226"/>
      <c r="F294" s="225"/>
      <c r="G294" s="225"/>
      <c r="H294" s="225"/>
      <c r="I294" s="225"/>
      <c r="J294" s="225"/>
      <c r="K294" s="225"/>
      <c r="L294" s="225"/>
      <c r="M294" s="225"/>
      <c r="N294" s="225"/>
      <c r="O294" s="227"/>
      <c r="P294" s="227"/>
      <c r="Q294" s="227"/>
      <c r="R294" s="227"/>
      <c r="S294" s="227"/>
      <c r="T294" s="227"/>
      <c r="U294" s="227"/>
      <c r="V294" s="228"/>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954" t="s">
        <v>569</v>
      </c>
      <c r="AR294" s="954"/>
      <c r="AS294" s="954"/>
      <c r="AT294" s="155"/>
      <c r="AU294" s="155"/>
    </row>
    <row r="295" spans="1:48" ht="21" customHeight="1" x14ac:dyDescent="0.4">
      <c r="C295" s="156"/>
      <c r="D295" s="156"/>
      <c r="E295" s="156"/>
      <c r="F295" s="154"/>
      <c r="G295" s="154"/>
      <c r="H295" s="154"/>
      <c r="I295" s="154"/>
      <c r="J295" s="154"/>
      <c r="K295" s="154"/>
      <c r="L295" s="154"/>
      <c r="M295" s="154"/>
      <c r="N295" s="154"/>
      <c r="O295" s="157"/>
      <c r="P295" s="157"/>
      <c r="Q295" s="157"/>
      <c r="R295" s="157"/>
      <c r="S295" s="157"/>
      <c r="T295" s="157"/>
      <c r="U295" s="157"/>
      <c r="V295" s="158"/>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row>
    <row r="296" spans="1:48" ht="21" customHeight="1" thickBot="1" x14ac:dyDescent="0.45">
      <c r="C296" s="1339" t="s">
        <v>566</v>
      </c>
      <c r="D296" s="1339"/>
      <c r="E296" s="1339"/>
      <c r="F296" s="1339"/>
      <c r="G296" s="1339"/>
      <c r="H296" s="1339"/>
      <c r="I296" s="1339"/>
      <c r="J296" s="1339"/>
      <c r="K296" s="1339"/>
      <c r="L296" s="1339"/>
      <c r="M296" s="1339"/>
      <c r="N296" s="1339"/>
      <c r="O296" s="1339"/>
      <c r="P296" s="1339"/>
      <c r="Q296" s="1339"/>
      <c r="R296" s="1339"/>
      <c r="S296" s="1339"/>
      <c r="T296" s="1339"/>
      <c r="U296" s="1339"/>
      <c r="V296" s="1339"/>
      <c r="W296" s="1339"/>
      <c r="X296" s="1339"/>
      <c r="Y296" s="1339"/>
      <c r="Z296" s="1339"/>
      <c r="AA296" s="1339"/>
      <c r="AB296" s="1339"/>
      <c r="AC296" s="1339"/>
      <c r="AD296" s="1339"/>
      <c r="AE296" s="1339"/>
      <c r="AF296" s="1339"/>
      <c r="AG296" s="1339"/>
      <c r="AH296" s="1339"/>
      <c r="AI296" s="1339"/>
      <c r="AJ296" s="1339"/>
      <c r="AK296" s="1339"/>
      <c r="AL296" s="1339"/>
      <c r="AM296" s="1339"/>
      <c r="AN296" s="1339"/>
      <c r="AO296" s="1339"/>
      <c r="AP296" s="1339"/>
      <c r="AQ296" s="1339"/>
      <c r="AR296" s="1339"/>
      <c r="AS296" s="1339"/>
      <c r="AT296" s="155"/>
      <c r="AU296" s="155"/>
    </row>
    <row r="297" spans="1:48" ht="21" customHeight="1" x14ac:dyDescent="0.4">
      <c r="B297" s="159"/>
      <c r="C297" s="940" t="s">
        <v>94</v>
      </c>
      <c r="D297" s="941"/>
      <c r="E297" s="941"/>
      <c r="F297" s="941"/>
      <c r="G297" s="941"/>
      <c r="H297" s="941"/>
      <c r="I297" s="941"/>
      <c r="J297" s="941"/>
      <c r="K297" s="941"/>
      <c r="L297" s="941"/>
      <c r="M297" s="941"/>
      <c r="N297" s="941"/>
      <c r="O297" s="941"/>
      <c r="P297" s="941"/>
      <c r="Q297" s="941"/>
      <c r="R297" s="941"/>
      <c r="S297" s="941"/>
      <c r="T297" s="941"/>
      <c r="U297" s="941"/>
      <c r="V297" s="941"/>
      <c r="W297" s="941"/>
      <c r="X297" s="941"/>
      <c r="Y297" s="941"/>
      <c r="Z297" s="941"/>
      <c r="AA297" s="941"/>
      <c r="AB297" s="941"/>
      <c r="AC297" s="941"/>
      <c r="AD297" s="941"/>
      <c r="AE297" s="941"/>
      <c r="AF297" s="941"/>
      <c r="AG297" s="941"/>
      <c r="AH297" s="941"/>
      <c r="AI297" s="941"/>
      <c r="AJ297" s="941"/>
      <c r="AK297" s="941"/>
      <c r="AL297" s="941"/>
      <c r="AM297" s="941"/>
      <c r="AN297" s="941"/>
      <c r="AO297" s="941"/>
      <c r="AP297" s="941"/>
      <c r="AQ297" s="941"/>
      <c r="AR297" s="941"/>
      <c r="AS297" s="942"/>
    </row>
    <row r="298" spans="1:48" ht="21" customHeight="1" thickBot="1" x14ac:dyDescent="0.45">
      <c r="C298" s="164"/>
      <c r="D298" s="1175" t="s">
        <v>45</v>
      </c>
      <c r="E298" s="1175"/>
      <c r="F298" s="1175"/>
      <c r="G298" s="1175"/>
      <c r="H298" s="1175"/>
      <c r="I298" s="1175"/>
      <c r="J298" s="1134"/>
      <c r="K298" s="1134"/>
      <c r="L298" s="1134"/>
      <c r="M298" s="1134"/>
      <c r="N298" s="1134"/>
      <c r="O298" s="1134"/>
      <c r="P298" s="1134"/>
      <c r="Q298" s="1131" t="str">
        <f>IF(AND(J298&lt;&gt;"",ISERROR(DAY(J298))),"エラー","")</f>
        <v/>
      </c>
      <c r="R298" s="1132"/>
      <c r="S298" s="1132"/>
      <c r="T298" s="1132"/>
      <c r="U298" s="1135"/>
      <c r="V298" s="1135"/>
      <c r="W298" s="1135"/>
      <c r="X298" s="1135"/>
      <c r="Y298" s="1135"/>
      <c r="Z298" s="1135"/>
      <c r="AA298" s="1135"/>
      <c r="AB298" s="1135"/>
      <c r="AC298" s="1135"/>
      <c r="AD298" s="1135"/>
      <c r="AE298" s="1135"/>
      <c r="AF298" s="1135"/>
      <c r="AG298" s="1135"/>
      <c r="AH298" s="1135"/>
      <c r="AI298" s="1135"/>
      <c r="AJ298" s="1135"/>
      <c r="AK298" s="1135"/>
      <c r="AL298" s="1135"/>
      <c r="AM298" s="1135"/>
      <c r="AN298" s="1135"/>
      <c r="AO298" s="1135"/>
      <c r="AP298" s="1135"/>
      <c r="AQ298" s="1135"/>
      <c r="AR298" s="1135"/>
      <c r="AS298" s="1136"/>
      <c r="AV298" s="354"/>
    </row>
    <row r="299" spans="1:48" ht="21" customHeight="1" x14ac:dyDescent="0.4">
      <c r="C299" s="304"/>
      <c r="D299" s="275"/>
      <c r="E299" s="275"/>
      <c r="F299" s="275"/>
      <c r="G299" s="275"/>
      <c r="H299" s="275"/>
      <c r="I299" s="275"/>
      <c r="J299" s="305"/>
      <c r="K299" s="305"/>
      <c r="L299" s="305"/>
      <c r="M299" s="305"/>
      <c r="N299" s="305"/>
      <c r="O299" s="305"/>
      <c r="P299" s="305"/>
      <c r="Q299" s="306"/>
      <c r="R299" s="306"/>
      <c r="S299" s="306"/>
      <c r="T299" s="306"/>
      <c r="U299" s="275"/>
      <c r="V299" s="275"/>
      <c r="W299" s="275"/>
      <c r="X299" s="275"/>
      <c r="Y299" s="275"/>
      <c r="Z299" s="275"/>
      <c r="AA299" s="275"/>
      <c r="AB299" s="275"/>
      <c r="AC299" s="275"/>
      <c r="AD299" s="275"/>
      <c r="AE299" s="275"/>
      <c r="AF299" s="275"/>
      <c r="AG299" s="275"/>
      <c r="AH299" s="275"/>
      <c r="AI299" s="275"/>
      <c r="AJ299" s="275"/>
      <c r="AK299" s="275"/>
      <c r="AL299" s="275"/>
      <c r="AM299" s="275"/>
      <c r="AN299" s="275"/>
      <c r="AO299" s="275"/>
      <c r="AP299" s="275"/>
      <c r="AQ299" s="275"/>
      <c r="AR299" s="275"/>
      <c r="AS299" s="275"/>
    </row>
    <row r="300" spans="1:48" ht="21" customHeight="1" thickBot="1" x14ac:dyDescent="0.45">
      <c r="C300" s="1339" t="s">
        <v>567</v>
      </c>
      <c r="D300" s="1339"/>
      <c r="E300" s="1339"/>
      <c r="F300" s="1339"/>
      <c r="G300" s="1339"/>
      <c r="H300" s="1339"/>
      <c r="I300" s="1339"/>
      <c r="J300" s="1339"/>
      <c r="K300" s="1339"/>
      <c r="L300" s="1339"/>
      <c r="M300" s="1339"/>
      <c r="N300" s="1339"/>
      <c r="O300" s="1339"/>
      <c r="P300" s="1339"/>
      <c r="Q300" s="1339"/>
      <c r="R300" s="1339"/>
      <c r="S300" s="1339"/>
      <c r="T300" s="1339"/>
      <c r="U300" s="1339"/>
      <c r="V300" s="1339"/>
      <c r="W300" s="1339"/>
      <c r="X300" s="1339"/>
      <c r="Y300" s="1339"/>
      <c r="Z300" s="1339"/>
      <c r="AA300" s="1339"/>
      <c r="AB300" s="1339"/>
      <c r="AC300" s="1339"/>
      <c r="AD300" s="1339"/>
      <c r="AE300" s="1339"/>
      <c r="AF300" s="1339"/>
      <c r="AG300" s="1339"/>
      <c r="AH300" s="1339"/>
      <c r="AI300" s="1339"/>
      <c r="AJ300" s="1339"/>
      <c r="AK300" s="1339"/>
      <c r="AL300" s="1339"/>
      <c r="AM300" s="1339"/>
      <c r="AN300" s="1339"/>
      <c r="AO300" s="1339"/>
      <c r="AP300" s="1339"/>
      <c r="AQ300" s="1339"/>
      <c r="AR300" s="1339"/>
      <c r="AS300" s="1339"/>
    </row>
    <row r="301" spans="1:48" ht="21" customHeight="1" x14ac:dyDescent="0.4">
      <c r="C301" s="1305" t="s">
        <v>61</v>
      </c>
      <c r="D301" s="1008"/>
      <c r="E301" s="1008"/>
      <c r="F301" s="1008"/>
      <c r="G301" s="1008"/>
      <c r="H301" s="1008"/>
      <c r="I301" s="1008"/>
      <c r="J301" s="1008"/>
      <c r="K301" s="1008"/>
      <c r="L301" s="1306"/>
      <c r="M301" s="1354" t="str">
        <f>IF(M95&lt;&gt;"",M95,"")</f>
        <v/>
      </c>
      <c r="N301" s="1355"/>
      <c r="O301" s="1355"/>
      <c r="P301" s="1355"/>
      <c r="Q301" s="1355"/>
      <c r="R301" s="1355"/>
      <c r="S301" s="420" t="s">
        <v>62</v>
      </c>
      <c r="T301" s="1314" t="str">
        <f>IF(M301&lt;&gt;"",IF(ISNUMBER(M301),"","エラー"),"")</f>
        <v/>
      </c>
      <c r="U301" s="1315"/>
      <c r="V301" s="1315"/>
      <c r="W301" s="1315"/>
      <c r="X301" s="1312" t="s">
        <v>185</v>
      </c>
      <c r="Y301" s="1312"/>
      <c r="Z301" s="1312"/>
      <c r="AA301" s="1312"/>
      <c r="AB301" s="1312"/>
      <c r="AC301" s="1312"/>
      <c r="AD301" s="1312"/>
      <c r="AE301" s="1312"/>
      <c r="AF301" s="1312"/>
      <c r="AG301" s="1312"/>
      <c r="AH301" s="1312"/>
      <c r="AI301" s="1312"/>
      <c r="AJ301" s="1312"/>
      <c r="AK301" s="1312"/>
      <c r="AL301" s="1312"/>
      <c r="AM301" s="1312"/>
      <c r="AN301" s="1312"/>
      <c r="AO301" s="1312"/>
      <c r="AP301" s="1312"/>
      <c r="AQ301" s="1312"/>
      <c r="AR301" s="1312"/>
      <c r="AS301" s="1313"/>
    </row>
    <row r="302" spans="1:48" ht="21" customHeight="1" x14ac:dyDescent="0.4">
      <c r="C302" s="1300" t="s">
        <v>726</v>
      </c>
      <c r="D302" s="1301"/>
      <c r="E302" s="1301"/>
      <c r="F302" s="1301"/>
      <c r="G302" s="1301"/>
      <c r="H302" s="1301"/>
      <c r="I302" s="1301"/>
      <c r="J302" s="1301"/>
      <c r="K302" s="1301"/>
      <c r="L302" s="1301"/>
      <c r="M302" s="1301"/>
      <c r="N302" s="1301"/>
      <c r="O302" s="1301"/>
      <c r="P302" s="1301"/>
      <c r="Q302" s="1301"/>
      <c r="R302" s="1301"/>
      <c r="S302" s="1301"/>
      <c r="T302" s="1301"/>
      <c r="U302" s="1301"/>
      <c r="V302" s="1301"/>
      <c r="W302" s="1301"/>
      <c r="X302" s="1301"/>
      <c r="Y302" s="1301"/>
      <c r="Z302" s="1301"/>
      <c r="AA302" s="1301"/>
      <c r="AB302" s="1301"/>
      <c r="AC302" s="1301"/>
      <c r="AD302" s="1301"/>
      <c r="AE302" s="1301"/>
      <c r="AF302" s="1301"/>
      <c r="AG302" s="1301"/>
      <c r="AH302" s="1301"/>
      <c r="AI302" s="1301"/>
      <c r="AJ302" s="1301"/>
      <c r="AK302" s="1301"/>
      <c r="AL302" s="1301"/>
      <c r="AM302" s="1301"/>
      <c r="AN302" s="1301"/>
      <c r="AO302" s="1301"/>
      <c r="AP302" s="1301"/>
      <c r="AQ302" s="1301"/>
      <c r="AR302" s="1301"/>
      <c r="AS302" s="1302"/>
      <c r="AV302" s="354"/>
    </row>
    <row r="303" spans="1:48" ht="21" customHeight="1" x14ac:dyDescent="0.4">
      <c r="C303" s="169"/>
      <c r="D303" s="1111" t="s">
        <v>63</v>
      </c>
      <c r="E303" s="898"/>
      <c r="F303" s="898"/>
      <c r="G303" s="898"/>
      <c r="H303" s="898"/>
      <c r="I303" s="898"/>
      <c r="J303" s="898"/>
      <c r="K303" s="898"/>
      <c r="L303" s="898"/>
      <c r="M303" s="905" t="str">
        <f>IF(事業区分=1,IF(M97&lt;&gt;"",M97,""),"")</f>
        <v/>
      </c>
      <c r="N303" s="906"/>
      <c r="O303" s="906"/>
      <c r="P303" s="906"/>
      <c r="Q303" s="906"/>
      <c r="R303" s="906"/>
      <c r="S303" s="416" t="s">
        <v>64</v>
      </c>
      <c r="T303" s="1102" t="str">
        <f>IF(AND(M86=1,M303&lt;&gt;""),IF(OR(ISBLANK(M303),ISNUMBER(M303)),"","エラー"),"")</f>
        <v/>
      </c>
      <c r="U303" s="1103"/>
      <c r="V303" s="1103"/>
      <c r="W303" s="1103"/>
      <c r="X303" s="1005" t="s">
        <v>491</v>
      </c>
      <c r="Y303" s="1005"/>
      <c r="Z303" s="1005"/>
      <c r="AA303" s="1005"/>
      <c r="AB303" s="1005"/>
      <c r="AC303" s="1005"/>
      <c r="AD303" s="1005"/>
      <c r="AE303" s="1005"/>
      <c r="AF303" s="1005"/>
      <c r="AG303" s="1005"/>
      <c r="AH303" s="1005"/>
      <c r="AI303" s="1005"/>
      <c r="AJ303" s="1005"/>
      <c r="AK303" s="1005"/>
      <c r="AL303" s="1005"/>
      <c r="AM303" s="1005"/>
      <c r="AN303" s="1005"/>
      <c r="AO303" s="1005"/>
      <c r="AP303" s="1005"/>
      <c r="AQ303" s="1005"/>
      <c r="AR303" s="1005"/>
      <c r="AS303" s="1006"/>
    </row>
    <row r="304" spans="1:48" ht="21" customHeight="1" x14ac:dyDescent="0.4">
      <c r="C304" s="169"/>
      <c r="D304" s="176"/>
      <c r="E304" s="897" t="s">
        <v>65</v>
      </c>
      <c r="F304" s="898"/>
      <c r="G304" s="898"/>
      <c r="H304" s="898"/>
      <c r="I304" s="898"/>
      <c r="J304" s="898"/>
      <c r="K304" s="898"/>
      <c r="L304" s="898"/>
      <c r="M304" s="1337" t="str">
        <f>IF(AND(T301&lt;&gt;"エラー",T303&lt;&gt;"エラー"),IF(AND(M301&lt;&gt;"",M303&lt;&gt;""),ROUNDDOWN(M303/M301*100,3),""),"")</f>
        <v/>
      </c>
      <c r="N304" s="1338"/>
      <c r="O304" s="1338"/>
      <c r="P304" s="1338"/>
      <c r="Q304" s="1338"/>
      <c r="R304" s="1338"/>
      <c r="S304" s="416" t="s">
        <v>66</v>
      </c>
      <c r="T304" s="897" t="s">
        <v>69</v>
      </c>
      <c r="U304" s="898"/>
      <c r="V304" s="898"/>
      <c r="W304" s="898"/>
      <c r="X304" s="898"/>
      <c r="Y304" s="898"/>
      <c r="Z304" s="898"/>
      <c r="AA304" s="898"/>
      <c r="AB304" s="898"/>
      <c r="AC304" s="898"/>
      <c r="AD304" s="898"/>
      <c r="AE304" s="898"/>
      <c r="AF304" s="898"/>
      <c r="AG304" s="898"/>
      <c r="AH304" s="898"/>
      <c r="AI304" s="898"/>
      <c r="AJ304" s="898"/>
      <c r="AK304" s="898"/>
      <c r="AL304" s="898"/>
      <c r="AM304" s="898"/>
      <c r="AN304" s="898"/>
      <c r="AO304" s="898"/>
      <c r="AP304" s="898"/>
      <c r="AQ304" s="898"/>
      <c r="AR304" s="898"/>
      <c r="AS304" s="998"/>
      <c r="AV304" s="354"/>
    </row>
    <row r="305" spans="2:48" ht="21" hidden="1" customHeight="1" x14ac:dyDescent="0.4">
      <c r="C305" s="169"/>
      <c r="D305" s="176"/>
      <c r="E305" s="897" t="s">
        <v>67</v>
      </c>
      <c r="F305" s="898"/>
      <c r="G305" s="898"/>
      <c r="H305" s="898"/>
      <c r="I305" s="898"/>
      <c r="J305" s="898"/>
      <c r="K305" s="898"/>
      <c r="L305" s="899"/>
      <c r="M305" s="1351" t="str">
        <f>IF(AND(T301&lt;&gt;"エラー",T303&lt;&gt;"エラー"),IF(AND(M301&lt;&gt;"",M303&lt;&gt;""),VLOOKUP(M304,判定テーブル,4),""),"")</f>
        <v/>
      </c>
      <c r="N305" s="1352"/>
      <c r="O305" s="1352"/>
      <c r="P305" s="1352"/>
      <c r="Q305" s="1352"/>
      <c r="R305" s="1352"/>
      <c r="S305" s="1353"/>
      <c r="T305" s="897" t="s">
        <v>68</v>
      </c>
      <c r="U305" s="898"/>
      <c r="V305" s="898"/>
      <c r="W305" s="898"/>
      <c r="X305" s="898"/>
      <c r="Y305" s="898"/>
      <c r="Z305" s="898"/>
      <c r="AA305" s="898"/>
      <c r="AB305" s="898"/>
      <c r="AC305" s="898"/>
      <c r="AD305" s="898"/>
      <c r="AE305" s="898"/>
      <c r="AF305" s="898"/>
      <c r="AG305" s="898"/>
      <c r="AH305" s="898"/>
      <c r="AI305" s="898"/>
      <c r="AJ305" s="898"/>
      <c r="AK305" s="898"/>
      <c r="AL305" s="898"/>
      <c r="AM305" s="898"/>
      <c r="AN305" s="898"/>
      <c r="AO305" s="898"/>
      <c r="AP305" s="898"/>
      <c r="AQ305" s="898"/>
      <c r="AR305" s="898"/>
      <c r="AS305" s="998"/>
    </row>
    <row r="306" spans="2:48" ht="21" hidden="1" customHeight="1" x14ac:dyDescent="0.4">
      <c r="C306" s="169"/>
      <c r="D306" s="176"/>
      <c r="E306" s="897" t="s">
        <v>70</v>
      </c>
      <c r="F306" s="898"/>
      <c r="G306" s="898"/>
      <c r="H306" s="898"/>
      <c r="I306" s="898"/>
      <c r="J306" s="898"/>
      <c r="K306" s="898"/>
      <c r="L306" s="898"/>
      <c r="M306" s="898"/>
      <c r="N306" s="898"/>
      <c r="O306" s="898"/>
      <c r="P306" s="898"/>
      <c r="Q306" s="898"/>
      <c r="R306" s="898"/>
      <c r="S306" s="899"/>
      <c r="T306" s="1298" t="str">
        <f>IF(AND(T301&lt;&gt;"エラー",T303&lt;&gt;"エラー"),IF(AND(M301&lt;&gt;"",M303&lt;&gt;""),IF(M301&lt;8000,ROUND(M301*0.1,0),800),""),"")</f>
        <v/>
      </c>
      <c r="U306" s="1299"/>
      <c r="V306" s="1299"/>
      <c r="W306" s="1299"/>
      <c r="X306" s="1299"/>
      <c r="Y306" s="1299"/>
      <c r="Z306" s="416" t="s">
        <v>62</v>
      </c>
      <c r="AA306" s="897" t="s">
        <v>71</v>
      </c>
      <c r="AB306" s="898"/>
      <c r="AC306" s="898"/>
      <c r="AD306" s="898"/>
      <c r="AE306" s="898"/>
      <c r="AF306" s="898"/>
      <c r="AG306" s="898"/>
      <c r="AH306" s="898"/>
      <c r="AI306" s="898"/>
      <c r="AJ306" s="898"/>
      <c r="AK306" s="898"/>
      <c r="AL306" s="898"/>
      <c r="AM306" s="898"/>
      <c r="AN306" s="898"/>
      <c r="AO306" s="898"/>
      <c r="AP306" s="898"/>
      <c r="AQ306" s="898"/>
      <c r="AR306" s="898"/>
      <c r="AS306" s="998"/>
    </row>
    <row r="307" spans="2:48" ht="21" hidden="1" customHeight="1" x14ac:dyDescent="0.4">
      <c r="C307" s="169"/>
      <c r="D307" s="176"/>
      <c r="E307" s="897" t="s">
        <v>72</v>
      </c>
      <c r="F307" s="898"/>
      <c r="G307" s="898"/>
      <c r="H307" s="898"/>
      <c r="I307" s="898"/>
      <c r="J307" s="898"/>
      <c r="K307" s="898"/>
      <c r="L307" s="898"/>
      <c r="M307" s="898"/>
      <c r="N307" s="898"/>
      <c r="O307" s="898"/>
      <c r="P307" s="898"/>
      <c r="Q307" s="898"/>
      <c r="R307" s="898"/>
      <c r="S307" s="899"/>
      <c r="T307" s="1298" t="str">
        <f>IF(AND(T301&lt;&gt;"エラー",T303&lt;&gt;"エラー"),IF(AND(M301&lt;&gt;"",M303&lt;&gt;""),MIN(800,M95-M303),""),"")</f>
        <v/>
      </c>
      <c r="U307" s="1299"/>
      <c r="V307" s="1299"/>
      <c r="W307" s="1299"/>
      <c r="X307" s="1299"/>
      <c r="Y307" s="1299"/>
      <c r="Z307" s="416" t="s">
        <v>62</v>
      </c>
      <c r="AA307" s="897" t="s">
        <v>73</v>
      </c>
      <c r="AB307" s="898"/>
      <c r="AC307" s="898"/>
      <c r="AD307" s="898"/>
      <c r="AE307" s="898"/>
      <c r="AF307" s="898"/>
      <c r="AG307" s="898"/>
      <c r="AH307" s="898"/>
      <c r="AI307" s="898"/>
      <c r="AJ307" s="898"/>
      <c r="AK307" s="898"/>
      <c r="AL307" s="898"/>
      <c r="AM307" s="898"/>
      <c r="AN307" s="898"/>
      <c r="AO307" s="898"/>
      <c r="AP307" s="898"/>
      <c r="AQ307" s="898"/>
      <c r="AR307" s="898"/>
      <c r="AS307" s="998"/>
    </row>
    <row r="308" spans="2:48" ht="21" hidden="1" customHeight="1" x14ac:dyDescent="0.4">
      <c r="C308" s="169"/>
      <c r="D308" s="177"/>
      <c r="E308" s="1348"/>
      <c r="F308" s="1349"/>
      <c r="G308" s="1349"/>
      <c r="H308" s="1349"/>
      <c r="I308" s="1349"/>
      <c r="J308" s="1349"/>
      <c r="K308" s="1349"/>
      <c r="L308" s="1349"/>
      <c r="M308" s="1349"/>
      <c r="N308" s="1349"/>
      <c r="O308" s="1349"/>
      <c r="P308" s="1349"/>
      <c r="Q308" s="1349"/>
      <c r="R308" s="1349"/>
      <c r="S308" s="1349"/>
      <c r="T308" s="1349"/>
      <c r="U308" s="1349"/>
      <c r="V308" s="1349"/>
      <c r="W308" s="1349"/>
      <c r="X308" s="1349"/>
      <c r="Y308" s="1349"/>
      <c r="Z308" s="1349"/>
      <c r="AA308" s="1349"/>
      <c r="AB308" s="1349"/>
      <c r="AC308" s="1349"/>
      <c r="AD308" s="1349"/>
      <c r="AE308" s="1349"/>
      <c r="AF308" s="1349"/>
      <c r="AG308" s="1349"/>
      <c r="AH308" s="1349"/>
      <c r="AI308" s="1349"/>
      <c r="AJ308" s="1349"/>
      <c r="AK308" s="1349"/>
      <c r="AL308" s="1349"/>
      <c r="AM308" s="1349"/>
      <c r="AN308" s="1349"/>
      <c r="AO308" s="1349"/>
      <c r="AP308" s="1349"/>
      <c r="AQ308" s="1349"/>
      <c r="AR308" s="1349"/>
      <c r="AS308" s="1350"/>
    </row>
    <row r="309" spans="2:48" ht="21" customHeight="1" x14ac:dyDescent="0.4">
      <c r="C309" s="169"/>
      <c r="D309" s="961" t="s">
        <v>686</v>
      </c>
      <c r="E309" s="962"/>
      <c r="F309" s="962"/>
      <c r="G309" s="962"/>
      <c r="H309" s="962"/>
      <c r="I309" s="962"/>
      <c r="J309" s="962"/>
      <c r="K309" s="911" t="s">
        <v>687</v>
      </c>
      <c r="L309" s="912"/>
      <c r="M309" s="1141"/>
      <c r="N309" s="1142"/>
      <c r="O309" s="1142"/>
      <c r="P309" s="1142"/>
      <c r="Q309" s="1142"/>
      <c r="R309" s="1142"/>
      <c r="S309" s="179" t="s">
        <v>64</v>
      </c>
      <c r="T309" s="963" t="str">
        <f>IF(AND(事業区分=1,M309&lt;&gt;""),IF(ISNUMBER(M309),IF(AND(M309&gt;0,M309&lt;=M301-M303),"基準適合です","修正が必要です"),"エラー"),"")</f>
        <v/>
      </c>
      <c r="U309" s="964"/>
      <c r="V309" s="964"/>
      <c r="W309" s="964"/>
      <c r="X309" s="964"/>
      <c r="Y309" s="964"/>
      <c r="Z309" s="964"/>
      <c r="AA309" s="964"/>
      <c r="AB309" s="964"/>
      <c r="AC309" s="964"/>
      <c r="AD309" s="964"/>
      <c r="AE309" s="964"/>
      <c r="AF309" s="964"/>
      <c r="AG309" s="964"/>
      <c r="AH309" s="964"/>
      <c r="AI309" s="964"/>
      <c r="AJ309" s="964"/>
      <c r="AK309" s="964"/>
      <c r="AL309" s="964"/>
      <c r="AM309" s="964"/>
      <c r="AN309" s="964"/>
      <c r="AO309" s="964"/>
      <c r="AP309" s="964"/>
      <c r="AQ309" s="964"/>
      <c r="AR309" s="964"/>
      <c r="AS309" s="965"/>
      <c r="AV309" s="354"/>
    </row>
    <row r="310" spans="2:48" ht="21" customHeight="1" thickBot="1" x14ac:dyDescent="0.45">
      <c r="C310" s="544"/>
      <c r="D310" s="881"/>
      <c r="E310" s="825"/>
      <c r="F310" s="825"/>
      <c r="G310" s="825"/>
      <c r="H310" s="825"/>
      <c r="I310" s="825"/>
      <c r="J310" s="185"/>
      <c r="K310" s="882" t="s">
        <v>665</v>
      </c>
      <c r="L310" s="883"/>
      <c r="M310" s="1346"/>
      <c r="N310" s="1347"/>
      <c r="O310" s="1347"/>
      <c r="P310" s="1347"/>
      <c r="Q310" s="1347"/>
      <c r="R310" s="1347"/>
      <c r="S310" s="566" t="s">
        <v>64</v>
      </c>
      <c r="T310" s="963" t="str">
        <f>IF(AND(事業区分=1,M310&lt;&gt;""),IF(ISNUMBER(M310),IF(AND(M310&gt;=0,M310&lt;=M309),"基準適合です","修正が必要です"),"エラー"),"")</f>
        <v/>
      </c>
      <c r="U310" s="964"/>
      <c r="V310" s="964"/>
      <c r="W310" s="964"/>
      <c r="X310" s="964"/>
      <c r="Y310" s="964"/>
      <c r="Z310" s="964"/>
      <c r="AA310" s="964"/>
      <c r="AB310" s="964"/>
      <c r="AC310" s="964"/>
      <c r="AD310" s="964"/>
      <c r="AE310" s="964"/>
      <c r="AF310" s="964"/>
      <c r="AG310" s="964"/>
      <c r="AH310" s="964"/>
      <c r="AI310" s="964"/>
      <c r="AJ310" s="964"/>
      <c r="AK310" s="964"/>
      <c r="AL310" s="964"/>
      <c r="AM310" s="964"/>
      <c r="AN310" s="964"/>
      <c r="AO310" s="964"/>
      <c r="AP310" s="964"/>
      <c r="AQ310" s="964"/>
      <c r="AR310" s="964"/>
      <c r="AS310" s="965"/>
      <c r="AV310" s="354"/>
    </row>
    <row r="311" spans="2:48" ht="21" hidden="1" customHeight="1" x14ac:dyDescent="0.4">
      <c r="C311" s="1300" t="s">
        <v>75</v>
      </c>
      <c r="D311" s="1301"/>
      <c r="E311" s="1301"/>
      <c r="F311" s="1301"/>
      <c r="G311" s="1301"/>
      <c r="H311" s="1301"/>
      <c r="I311" s="1301"/>
      <c r="J311" s="1301"/>
      <c r="K311" s="1301"/>
      <c r="L311" s="1301"/>
      <c r="M311" s="1301"/>
      <c r="N311" s="1301"/>
      <c r="O311" s="1301"/>
      <c r="P311" s="1301"/>
      <c r="Q311" s="1301"/>
      <c r="R311" s="1301"/>
      <c r="S311" s="1301"/>
      <c r="T311" s="1301"/>
      <c r="U311" s="1301"/>
      <c r="V311" s="1301"/>
      <c r="W311" s="1301"/>
      <c r="X311" s="1301"/>
      <c r="Y311" s="1301"/>
      <c r="Z311" s="1301"/>
      <c r="AA311" s="1301"/>
      <c r="AB311" s="1301"/>
      <c r="AC311" s="1301"/>
      <c r="AD311" s="1301"/>
      <c r="AE311" s="1301"/>
      <c r="AF311" s="1301"/>
      <c r="AG311" s="1301"/>
      <c r="AH311" s="1301"/>
      <c r="AI311" s="1301"/>
      <c r="AJ311" s="1301"/>
      <c r="AK311" s="1301"/>
      <c r="AL311" s="1301"/>
      <c r="AM311" s="1301"/>
      <c r="AN311" s="1301"/>
      <c r="AO311" s="1301"/>
      <c r="AP311" s="1301"/>
      <c r="AQ311" s="1301"/>
      <c r="AR311" s="1301"/>
      <c r="AS311" s="1302"/>
    </row>
    <row r="312" spans="2:48" ht="21" hidden="1" customHeight="1" x14ac:dyDescent="0.4">
      <c r="C312" s="169"/>
      <c r="D312" s="897" t="s">
        <v>76</v>
      </c>
      <c r="E312" s="898"/>
      <c r="F312" s="898"/>
      <c r="G312" s="898"/>
      <c r="H312" s="898"/>
      <c r="I312" s="898"/>
      <c r="J312" s="898"/>
      <c r="K312" s="898"/>
      <c r="L312" s="899"/>
      <c r="M312" s="905" t="str">
        <f>IF(事業区分=2,IF(M107&lt;&gt;"",M107,""),"")</f>
        <v/>
      </c>
      <c r="N312" s="906"/>
      <c r="O312" s="906"/>
      <c r="P312" s="906"/>
      <c r="Q312" s="906"/>
      <c r="R312" s="906"/>
      <c r="S312" s="416" t="s">
        <v>64</v>
      </c>
      <c r="T312" s="1102" t="str">
        <f>IF(AND(事業区分=2,M312&lt;&gt;""),IF(OR(ISBLANK(M312),ISNUMBER(M312)),"","エラー"),"")</f>
        <v/>
      </c>
      <c r="U312" s="1103"/>
      <c r="V312" s="1103"/>
      <c r="W312" s="1103"/>
      <c r="X312" s="898" t="s">
        <v>491</v>
      </c>
      <c r="Y312" s="898"/>
      <c r="Z312" s="898"/>
      <c r="AA312" s="898"/>
      <c r="AB312" s="898"/>
      <c r="AC312" s="898"/>
      <c r="AD312" s="898"/>
      <c r="AE312" s="898"/>
      <c r="AF312" s="898"/>
      <c r="AG312" s="898"/>
      <c r="AH312" s="898"/>
      <c r="AI312" s="898"/>
      <c r="AJ312" s="898"/>
      <c r="AK312" s="898"/>
      <c r="AL312" s="898"/>
      <c r="AM312" s="898"/>
      <c r="AN312" s="898"/>
      <c r="AO312" s="898"/>
      <c r="AP312" s="898"/>
      <c r="AQ312" s="898"/>
      <c r="AR312" s="898"/>
      <c r="AS312" s="998"/>
      <c r="AV312" s="355"/>
    </row>
    <row r="313" spans="2:48" ht="21" hidden="1" customHeight="1" x14ac:dyDescent="0.4">
      <c r="C313" s="573"/>
      <c r="D313" s="1356" t="s">
        <v>74</v>
      </c>
      <c r="E313" s="1357"/>
      <c r="F313" s="1357"/>
      <c r="G313" s="1357"/>
      <c r="H313" s="1357"/>
      <c r="I313" s="1357"/>
      <c r="J313" s="1357"/>
      <c r="K313" s="1357"/>
      <c r="L313" s="1358"/>
      <c r="M313" s="1395"/>
      <c r="N313" s="1396"/>
      <c r="O313" s="1396"/>
      <c r="P313" s="1396"/>
      <c r="Q313" s="1396"/>
      <c r="R313" s="1396"/>
      <c r="S313" s="574" t="s">
        <v>64</v>
      </c>
      <c r="T313" s="1397" t="str">
        <f>IF(AND(事業区分=2,M313&lt;&gt;""),IF(ISNUMBER(M313),IF(AND(M313&gt;0,M313&lt;=800),"基準適合です","修正が必要です"),"エラー"),"上限は８００件")</f>
        <v>上限は８００件</v>
      </c>
      <c r="U313" s="1340"/>
      <c r="V313" s="1340"/>
      <c r="W313" s="1340"/>
      <c r="X313" s="1340"/>
      <c r="Y313" s="1340"/>
      <c r="Z313" s="1340"/>
      <c r="AA313" s="1340"/>
      <c r="AB313" s="1341"/>
      <c r="AC313" s="1341"/>
      <c r="AD313" s="1341"/>
      <c r="AE313" s="1341"/>
      <c r="AF313" s="1341"/>
      <c r="AG313" s="1341"/>
      <c r="AH313" s="1341"/>
      <c r="AI313" s="1341"/>
      <c r="AJ313" s="1341"/>
      <c r="AK313" s="1341"/>
      <c r="AL313" s="1341"/>
      <c r="AM313" s="1341"/>
      <c r="AN313" s="1341"/>
      <c r="AO313" s="1341"/>
      <c r="AP313" s="1341"/>
      <c r="AQ313" s="1341"/>
      <c r="AR313" s="1341"/>
      <c r="AS313" s="1342"/>
      <c r="AV313" s="355"/>
    </row>
    <row r="314" spans="2:48" ht="21" hidden="1" customHeight="1" thickBot="1" x14ac:dyDescent="0.45">
      <c r="C314" s="448" t="s">
        <v>629</v>
      </c>
      <c r="D314" s="447"/>
      <c r="E314" s="447"/>
      <c r="F314" s="447"/>
      <c r="G314" s="447"/>
      <c r="H314" s="447"/>
      <c r="I314" s="447"/>
      <c r="J314" s="447"/>
      <c r="K314" s="447"/>
      <c r="L314" s="447"/>
      <c r="M314" s="567"/>
      <c r="N314" s="567"/>
      <c r="O314" s="567"/>
      <c r="P314" s="567"/>
      <c r="Q314" s="567"/>
      <c r="R314" s="567"/>
      <c r="S314" s="568"/>
      <c r="T314" s="569"/>
      <c r="U314" s="569"/>
      <c r="V314" s="569"/>
      <c r="W314" s="569"/>
      <c r="X314" s="569"/>
      <c r="Y314" s="569"/>
      <c r="Z314" s="569"/>
      <c r="AA314" s="569"/>
      <c r="AB314" s="569"/>
      <c r="AC314" s="569"/>
      <c r="AD314" s="569"/>
      <c r="AE314" s="569"/>
      <c r="AF314" s="570"/>
      <c r="AG314" s="571">
        <v>1</v>
      </c>
      <c r="AH314" s="572" t="s">
        <v>630</v>
      </c>
      <c r="AI314" s="547"/>
      <c r="AJ314" s="547"/>
      <c r="AK314" s="547"/>
      <c r="AL314" s="547"/>
      <c r="AM314" s="547"/>
      <c r="AN314" s="547"/>
      <c r="AO314" s="547"/>
      <c r="AP314" s="547"/>
      <c r="AQ314" s="391"/>
      <c r="AR314" s="154"/>
      <c r="AS314" s="461"/>
      <c r="AV314" s="355"/>
    </row>
    <row r="315" spans="2:48" ht="21" customHeight="1" thickBot="1" x14ac:dyDescent="0.45">
      <c r="C315" s="180"/>
      <c r="D315" s="1152" t="s">
        <v>631</v>
      </c>
      <c r="E315" s="1000"/>
      <c r="F315" s="1000"/>
      <c r="G315" s="1000"/>
      <c r="H315" s="1000"/>
      <c r="I315" s="1000"/>
      <c r="J315" s="1000"/>
      <c r="K315" s="1000"/>
      <c r="L315" s="1020"/>
      <c r="M315" s="1343"/>
      <c r="N315" s="1344"/>
      <c r="O315" s="1344"/>
      <c r="P315" s="1344"/>
      <c r="Q315" s="1344"/>
      <c r="R315" s="1344"/>
      <c r="S315" s="1345"/>
      <c r="T315" s="851" t="str">
        <f>IF(OR(M315=1,M315=2,M315=3),VLOOKUP(M315,AG315:AS317,2,FALSE),IF(M315="","","エラー"))</f>
        <v/>
      </c>
      <c r="U315" s="852"/>
      <c r="V315" s="852"/>
      <c r="W315" s="852"/>
      <c r="X315" s="852"/>
      <c r="Y315" s="852"/>
      <c r="Z315" s="852"/>
      <c r="AA315" s="852"/>
      <c r="AB315" s="852"/>
      <c r="AC315" s="852"/>
      <c r="AD315" s="852"/>
      <c r="AE315" s="852"/>
      <c r="AF315" s="853"/>
      <c r="AG315" s="575">
        <v>1</v>
      </c>
      <c r="AH315" s="576" t="s">
        <v>632</v>
      </c>
      <c r="AI315" s="577"/>
      <c r="AJ315" s="577"/>
      <c r="AK315" s="577"/>
      <c r="AL315" s="577"/>
      <c r="AM315" s="577"/>
      <c r="AN315" s="577"/>
      <c r="AO315" s="577"/>
      <c r="AP315" s="577"/>
      <c r="AQ315" s="578"/>
      <c r="AR315" s="454"/>
      <c r="AS315" s="457"/>
      <c r="AV315" s="355"/>
    </row>
    <row r="316" spans="2:48" ht="21" customHeight="1" x14ac:dyDescent="0.4">
      <c r="C316" s="154"/>
      <c r="D316" s="154"/>
      <c r="E316" s="154"/>
      <c r="F316" s="154"/>
      <c r="G316" s="154"/>
      <c r="H316" s="154"/>
      <c r="I316" s="154"/>
      <c r="J316" s="154"/>
      <c r="K316" s="154"/>
      <c r="L316" s="154"/>
      <c r="M316" s="564"/>
      <c r="N316" s="564"/>
      <c r="O316" s="564"/>
      <c r="P316" s="564"/>
      <c r="Q316" s="564"/>
      <c r="R316" s="564"/>
      <c r="S316" s="564"/>
      <c r="T316" s="391"/>
      <c r="U316" s="391"/>
      <c r="V316" s="391"/>
      <c r="W316" s="391"/>
      <c r="X316" s="391"/>
      <c r="Y316" s="391"/>
      <c r="Z316" s="391"/>
      <c r="AA316" s="391"/>
      <c r="AB316" s="391"/>
      <c r="AC316" s="391"/>
      <c r="AD316" s="391"/>
      <c r="AE316" s="391"/>
      <c r="AF316" s="391"/>
      <c r="AG316" s="579">
        <v>2</v>
      </c>
      <c r="AH316" s="403" t="s">
        <v>630</v>
      </c>
      <c r="AI316" s="458"/>
      <c r="AJ316" s="458"/>
      <c r="AK316" s="458"/>
      <c r="AL316" s="458"/>
      <c r="AM316" s="458"/>
      <c r="AN316" s="458"/>
      <c r="AO316" s="458"/>
      <c r="AP316" s="458"/>
      <c r="AQ316" s="542"/>
      <c r="AR316" s="460"/>
      <c r="AS316" s="580"/>
      <c r="AV316" s="355"/>
    </row>
    <row r="317" spans="2:48" ht="21" customHeight="1" thickBot="1" x14ac:dyDescent="0.45">
      <c r="C317" s="154"/>
      <c r="D317" s="154"/>
      <c r="E317" s="154"/>
      <c r="F317" s="154"/>
      <c r="G317" s="154"/>
      <c r="H317" s="154"/>
      <c r="I317" s="154"/>
      <c r="J317" s="154"/>
      <c r="K317" s="154"/>
      <c r="L317" s="154"/>
      <c r="M317" s="565"/>
      <c r="N317" s="565"/>
      <c r="O317" s="565"/>
      <c r="P317" s="565"/>
      <c r="Q317" s="565"/>
      <c r="R317" s="565"/>
      <c r="T317" s="391"/>
      <c r="U317" s="391"/>
      <c r="V317" s="391"/>
      <c r="W317" s="391"/>
      <c r="X317" s="391"/>
      <c r="Y317" s="391"/>
      <c r="Z317" s="391"/>
      <c r="AA317" s="391"/>
      <c r="AB317" s="391"/>
      <c r="AC317" s="391"/>
      <c r="AD317" s="391"/>
      <c r="AE317" s="391"/>
      <c r="AF317" s="391"/>
      <c r="AG317" s="581">
        <v>3</v>
      </c>
      <c r="AH317" s="582" t="s">
        <v>633</v>
      </c>
      <c r="AI317" s="462"/>
      <c r="AJ317" s="462"/>
      <c r="AK317" s="462"/>
      <c r="AL317" s="462"/>
      <c r="AM317" s="462"/>
      <c r="AN317" s="462"/>
      <c r="AO317" s="462"/>
      <c r="AP317" s="462"/>
      <c r="AQ317" s="463"/>
      <c r="AR317" s="238"/>
      <c r="AS317" s="456"/>
      <c r="AV317" s="355"/>
    </row>
    <row r="318" spans="2:48" ht="21" customHeight="1" x14ac:dyDescent="0.4">
      <c r="C318" s="615" t="s">
        <v>680</v>
      </c>
      <c r="D318" s="154"/>
      <c r="E318" s="154"/>
      <c r="F318" s="154"/>
      <c r="G318" s="154"/>
      <c r="H318" s="154"/>
      <c r="I318" s="154"/>
      <c r="J318" s="154"/>
      <c r="K318" s="154"/>
      <c r="L318" s="154"/>
      <c r="M318" s="390"/>
      <c r="N318" s="390"/>
      <c r="O318" s="390"/>
      <c r="P318" s="390"/>
      <c r="Q318" s="390"/>
      <c r="R318" s="390"/>
      <c r="T318" s="388"/>
      <c r="U318" s="388"/>
      <c r="V318" s="388"/>
      <c r="W318" s="388"/>
      <c r="X318" s="388"/>
      <c r="Y318" s="388"/>
      <c r="Z318" s="388"/>
      <c r="AA318" s="388"/>
      <c r="AB318" s="391"/>
      <c r="AC318" s="391"/>
      <c r="AD318" s="391"/>
      <c r="AE318" s="391"/>
      <c r="AF318" s="391"/>
      <c r="AG318" s="391"/>
      <c r="AH318" s="391"/>
      <c r="AI318" s="391"/>
      <c r="AJ318" s="391"/>
      <c r="AK318" s="391"/>
      <c r="AL318" s="391"/>
      <c r="AM318" s="391"/>
      <c r="AN318" s="391"/>
      <c r="AO318" s="391"/>
      <c r="AP318" s="391"/>
      <c r="AQ318" s="391"/>
      <c r="AR318" s="391"/>
      <c r="AS318" s="391"/>
      <c r="AV318" s="355"/>
    </row>
    <row r="319" spans="2:48" ht="21" customHeight="1" thickBot="1" x14ac:dyDescent="0.45">
      <c r="B319" s="159"/>
      <c r="C319" s="146" t="s">
        <v>634</v>
      </c>
      <c r="AV319" s="355"/>
    </row>
    <row r="320" spans="2:48" ht="21" customHeight="1" thickBot="1" x14ac:dyDescent="0.45">
      <c r="B320" s="159"/>
      <c r="C320" s="784" t="s">
        <v>607</v>
      </c>
      <c r="D320" s="785"/>
      <c r="E320" s="785"/>
      <c r="F320" s="785"/>
      <c r="G320" s="785"/>
      <c r="H320" s="785"/>
      <c r="I320" s="785"/>
      <c r="J320" s="785"/>
      <c r="K320" s="785"/>
      <c r="L320" s="786"/>
      <c r="M320" s="787"/>
      <c r="N320" s="788"/>
      <c r="O320" s="788"/>
      <c r="P320" s="788"/>
      <c r="Q320" s="788"/>
      <c r="R320" s="788"/>
      <c r="S320" s="451" t="s">
        <v>605</v>
      </c>
      <c r="T320" s="1189" t="s">
        <v>737</v>
      </c>
      <c r="U320" s="1190"/>
      <c r="V320" s="1190"/>
      <c r="W320" s="1190"/>
      <c r="X320" s="1190"/>
      <c r="Y320" s="1190"/>
      <c r="Z320" s="1190"/>
      <c r="AA320" s="1190"/>
      <c r="AB320" s="1190"/>
      <c r="AC320" s="1190"/>
      <c r="AD320" s="1190"/>
      <c r="AE320" s="1190"/>
      <c r="AF320" s="1190"/>
      <c r="AG320" s="1190"/>
      <c r="AH320" s="1190"/>
      <c r="AI320" s="1190"/>
      <c r="AJ320" s="1190"/>
      <c r="AK320" s="1190"/>
      <c r="AL320" s="1190"/>
      <c r="AM320" s="1190"/>
      <c r="AN320" s="1190"/>
      <c r="AO320" s="1190"/>
      <c r="AP320" s="1190"/>
      <c r="AQ320" s="1190"/>
      <c r="AR320" s="1190"/>
      <c r="AS320" s="1191"/>
      <c r="AV320" s="355"/>
    </row>
    <row r="321" spans="2:48" ht="21" customHeight="1" x14ac:dyDescent="0.4">
      <c r="B321" s="159"/>
      <c r="C321" s="784" t="s">
        <v>636</v>
      </c>
      <c r="D321" s="785"/>
      <c r="E321" s="785"/>
      <c r="F321" s="785"/>
      <c r="G321" s="786"/>
      <c r="H321" s="792"/>
      <c r="I321" s="793"/>
      <c r="J321" s="793"/>
      <c r="K321" s="793"/>
      <c r="L321" s="794"/>
      <c r="M321" s="798" t="s">
        <v>637</v>
      </c>
      <c r="N321" s="799"/>
      <c r="O321" s="799"/>
      <c r="P321" s="799"/>
      <c r="Q321" s="799"/>
      <c r="R321" s="799"/>
      <c r="S321" s="800"/>
      <c r="T321" s="804"/>
      <c r="U321" s="805"/>
      <c r="V321" s="805"/>
      <c r="W321" s="805"/>
      <c r="X321" s="805"/>
      <c r="Y321" s="805"/>
      <c r="Z321" s="805"/>
      <c r="AA321" s="805"/>
      <c r="AB321" s="805"/>
      <c r="AC321" s="805"/>
      <c r="AD321" s="805"/>
      <c r="AE321" s="805"/>
      <c r="AF321" s="830" t="s">
        <v>638</v>
      </c>
      <c r="AG321" s="831"/>
      <c r="AH321" s="831"/>
      <c r="AI321" s="831"/>
      <c r="AJ321" s="832"/>
      <c r="AK321" s="822"/>
      <c r="AL321" s="822"/>
      <c r="AM321" s="830" t="s">
        <v>639</v>
      </c>
      <c r="AN321" s="831"/>
      <c r="AO321" s="831"/>
      <c r="AP321" s="831"/>
      <c r="AQ321" s="832"/>
      <c r="AR321" s="822"/>
      <c r="AS321" s="817"/>
      <c r="AV321" s="355"/>
    </row>
    <row r="322" spans="2:48" ht="21" customHeight="1" thickBot="1" x14ac:dyDescent="0.45">
      <c r="B322" s="159"/>
      <c r="C322" s="789"/>
      <c r="D322" s="790"/>
      <c r="E322" s="790"/>
      <c r="F322" s="790"/>
      <c r="G322" s="791"/>
      <c r="H322" s="795"/>
      <c r="I322" s="796"/>
      <c r="J322" s="796"/>
      <c r="K322" s="796"/>
      <c r="L322" s="797"/>
      <c r="M322" s="801"/>
      <c r="N322" s="802"/>
      <c r="O322" s="802"/>
      <c r="P322" s="802"/>
      <c r="Q322" s="802"/>
      <c r="R322" s="802"/>
      <c r="S322" s="803"/>
      <c r="T322" s="807"/>
      <c r="U322" s="808"/>
      <c r="V322" s="808"/>
      <c r="W322" s="808"/>
      <c r="X322" s="808"/>
      <c r="Y322" s="808"/>
      <c r="Z322" s="808"/>
      <c r="AA322" s="808"/>
      <c r="AB322" s="808"/>
      <c r="AC322" s="808"/>
      <c r="AD322" s="808"/>
      <c r="AE322" s="808"/>
      <c r="AF322" s="833"/>
      <c r="AG322" s="834"/>
      <c r="AH322" s="834"/>
      <c r="AI322" s="834"/>
      <c r="AJ322" s="835"/>
      <c r="AK322" s="823"/>
      <c r="AL322" s="823"/>
      <c r="AM322" s="833"/>
      <c r="AN322" s="834"/>
      <c r="AO322" s="834"/>
      <c r="AP322" s="834"/>
      <c r="AQ322" s="835"/>
      <c r="AR322" s="823"/>
      <c r="AS322" s="819"/>
      <c r="AV322" s="355"/>
    </row>
    <row r="323" spans="2:48" ht="21" customHeight="1" x14ac:dyDescent="0.4">
      <c r="B323" s="159"/>
      <c r="C323" s="824" t="s">
        <v>640</v>
      </c>
      <c r="D323" s="825"/>
      <c r="E323" s="825"/>
      <c r="F323" s="825"/>
      <c r="G323" s="825"/>
      <c r="H323" s="825"/>
      <c r="I323" s="825"/>
      <c r="J323" s="825"/>
      <c r="K323" s="825"/>
      <c r="L323" s="826"/>
      <c r="M323" s="827"/>
      <c r="N323" s="828"/>
      <c r="O323" s="828"/>
      <c r="P323" s="828"/>
      <c r="Q323" s="828"/>
      <c r="R323" s="828"/>
      <c r="S323" s="829"/>
      <c r="T323" s="452"/>
      <c r="U323" s="696">
        <v>1</v>
      </c>
      <c r="V323" s="903" t="s">
        <v>772</v>
      </c>
      <c r="W323" s="904"/>
      <c r="X323" s="904"/>
      <c r="Y323" s="904"/>
      <c r="Z323" s="904"/>
      <c r="AA323" s="904"/>
      <c r="AB323" s="904"/>
      <c r="AC323" s="904"/>
      <c r="AD323" s="904"/>
      <c r="AE323" s="667" t="s">
        <v>773</v>
      </c>
      <c r="AF323" s="667"/>
      <c r="AG323" s="667"/>
      <c r="AH323" s="667"/>
      <c r="AI323" s="667"/>
      <c r="AJ323" s="667"/>
      <c r="AK323" s="667"/>
      <c r="AL323" s="667"/>
      <c r="AM323" s="667"/>
      <c r="AN323" s="667"/>
      <c r="AO323" s="667"/>
      <c r="AP323" s="667"/>
      <c r="AQ323" s="667"/>
      <c r="AR323" s="667"/>
      <c r="AS323" s="668"/>
      <c r="AV323" s="355"/>
    </row>
    <row r="324" spans="2:48" ht="21" customHeight="1" thickBot="1" x14ac:dyDescent="0.45">
      <c r="B324" s="159"/>
      <c r="T324"/>
      <c r="U324" s="697">
        <v>2</v>
      </c>
      <c r="V324" s="666" t="s">
        <v>608</v>
      </c>
      <c r="W324" s="592"/>
      <c r="X324" s="592"/>
      <c r="Y324" s="592"/>
      <c r="Z324" s="592"/>
      <c r="AA324" s="592"/>
      <c r="AB324" s="592"/>
      <c r="AC324" s="592"/>
      <c r="AD324" s="592"/>
      <c r="AE324" s="592"/>
      <c r="AF324" s="592"/>
      <c r="AG324" s="592"/>
      <c r="AH324" s="592"/>
      <c r="AI324" s="592"/>
      <c r="AJ324" s="592"/>
      <c r="AK324" s="592"/>
      <c r="AL324" s="592"/>
      <c r="AM324" s="592"/>
      <c r="AN324" s="592"/>
      <c r="AO324" s="592"/>
      <c r="AP324" s="592"/>
      <c r="AQ324" s="592"/>
      <c r="AR324" s="592"/>
      <c r="AS324" s="594"/>
      <c r="AV324" s="355"/>
    </row>
    <row r="325" spans="2:48" ht="21" hidden="1" customHeight="1" x14ac:dyDescent="0.4">
      <c r="B325" s="159"/>
      <c r="T325"/>
      <c r="U325" s="546"/>
      <c r="V325" s="705" t="s">
        <v>797</v>
      </c>
      <c r="W325" s="555"/>
      <c r="X325" s="555" t="str">
        <f>IF(AK321=1,"新規",IF(AK321=2,"入替",""))</f>
        <v/>
      </c>
      <c r="Y325" s="555"/>
      <c r="Z325" s="547"/>
      <c r="AA325" s="547"/>
      <c r="AB325" s="555"/>
      <c r="AC325" s="555"/>
      <c r="AD325" s="555"/>
      <c r="AE325" s="555"/>
      <c r="AF325" s="555"/>
      <c r="AG325" s="555"/>
      <c r="AH325" s="555"/>
      <c r="AI325" s="555"/>
      <c r="AJ325" s="555"/>
      <c r="AK325" s="555"/>
      <c r="AL325" s="555"/>
      <c r="AM325" s="555"/>
      <c r="AN325" s="555"/>
      <c r="AO325" s="555"/>
      <c r="AP325" s="555"/>
      <c r="AQ325" s="555"/>
      <c r="AR325" s="555"/>
      <c r="AS325" s="555"/>
      <c r="AV325" s="355"/>
    </row>
    <row r="326" spans="2:48" ht="21" hidden="1" customHeight="1" x14ac:dyDescent="0.4">
      <c r="B326" s="159"/>
      <c r="T326"/>
      <c r="U326" s="704"/>
      <c r="V326" s="705" t="s">
        <v>656</v>
      </c>
      <c r="W326" s="555"/>
      <c r="X326" s="547" t="str">
        <f>IF(OR(AR321=1,AR321=2,AR321=3),VLOOKUP(AR321,U323:AD324,2,FALSE),"")</f>
        <v/>
      </c>
      <c r="Y326" s="546"/>
      <c r="Z326" s="546"/>
      <c r="AA326" s="547"/>
      <c r="AB326" s="555"/>
      <c r="AC326" s="555"/>
      <c r="AD326" s="555"/>
      <c r="AE326" s="555"/>
      <c r="AF326" s="555"/>
      <c r="AG326" s="555"/>
      <c r="AH326" s="555"/>
      <c r="AI326" s="555"/>
      <c r="AJ326" s="555"/>
      <c r="AK326" s="555"/>
      <c r="AL326" s="555"/>
      <c r="AM326" s="555"/>
      <c r="AN326" s="555"/>
      <c r="AO326" s="555"/>
      <c r="AP326" s="555"/>
      <c r="AQ326" s="555"/>
      <c r="AR326" s="555"/>
      <c r="AS326" s="555"/>
      <c r="AV326" s="355"/>
    </row>
    <row r="327" spans="2:48" ht="21" customHeight="1" thickBot="1" x14ac:dyDescent="0.45">
      <c r="B327" s="159"/>
      <c r="C327" s="146" t="s">
        <v>734</v>
      </c>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V327" s="355"/>
    </row>
    <row r="328" spans="2:48" ht="21" customHeight="1" thickBot="1" x14ac:dyDescent="0.45">
      <c r="B328" s="159"/>
      <c r="C328" s="784" t="s">
        <v>607</v>
      </c>
      <c r="D328" s="785"/>
      <c r="E328" s="785"/>
      <c r="F328" s="785"/>
      <c r="G328" s="785"/>
      <c r="H328" s="785"/>
      <c r="I328" s="785"/>
      <c r="J328" s="785"/>
      <c r="K328" s="785"/>
      <c r="L328" s="786"/>
      <c r="M328" s="787"/>
      <c r="N328" s="788"/>
      <c r="O328" s="788"/>
      <c r="P328" s="788"/>
      <c r="Q328" s="788"/>
      <c r="R328" s="788"/>
      <c r="S328" s="451" t="s">
        <v>605</v>
      </c>
      <c r="T328" s="1189" t="s">
        <v>737</v>
      </c>
      <c r="U328" s="1190"/>
      <c r="V328" s="1190"/>
      <c r="W328" s="1190"/>
      <c r="X328" s="1190"/>
      <c r="Y328" s="1190"/>
      <c r="Z328" s="1190"/>
      <c r="AA328" s="1190"/>
      <c r="AB328" s="1190"/>
      <c r="AC328" s="1190"/>
      <c r="AD328" s="1190"/>
      <c r="AE328" s="1190"/>
      <c r="AF328" s="1190"/>
      <c r="AG328" s="1190"/>
      <c r="AH328" s="1190"/>
      <c r="AI328" s="1190"/>
      <c r="AJ328" s="1190"/>
      <c r="AK328" s="1190"/>
      <c r="AL328" s="1190"/>
      <c r="AM328" s="1190"/>
      <c r="AN328" s="1190"/>
      <c r="AO328" s="1190"/>
      <c r="AP328" s="1190"/>
      <c r="AQ328" s="1190"/>
      <c r="AR328" s="1190"/>
      <c r="AS328" s="1191"/>
      <c r="AV328" s="355"/>
    </row>
    <row r="329" spans="2:48" ht="21" customHeight="1" x14ac:dyDescent="0.4">
      <c r="B329" s="159"/>
      <c r="C329" s="784" t="s">
        <v>636</v>
      </c>
      <c r="D329" s="785"/>
      <c r="E329" s="785"/>
      <c r="F329" s="785"/>
      <c r="G329" s="786"/>
      <c r="H329" s="792"/>
      <c r="I329" s="793"/>
      <c r="J329" s="793"/>
      <c r="K329" s="793"/>
      <c r="L329" s="794"/>
      <c r="M329" s="798" t="s">
        <v>637</v>
      </c>
      <c r="N329" s="799"/>
      <c r="O329" s="799"/>
      <c r="P329" s="799"/>
      <c r="Q329" s="799"/>
      <c r="R329" s="799"/>
      <c r="S329" s="800"/>
      <c r="T329" s="804"/>
      <c r="U329" s="805"/>
      <c r="V329" s="805"/>
      <c r="W329" s="805"/>
      <c r="X329" s="805"/>
      <c r="Y329" s="805"/>
      <c r="Z329" s="805"/>
      <c r="AA329" s="805"/>
      <c r="AB329" s="805"/>
      <c r="AC329" s="805"/>
      <c r="AD329" s="805"/>
      <c r="AE329" s="806"/>
      <c r="AF329" s="830" t="s">
        <v>638</v>
      </c>
      <c r="AG329" s="831"/>
      <c r="AH329" s="831"/>
      <c r="AI329" s="831"/>
      <c r="AJ329" s="832"/>
      <c r="AK329" s="816"/>
      <c r="AL329" s="817"/>
      <c r="AM329" s="830" t="s">
        <v>639</v>
      </c>
      <c r="AN329" s="831"/>
      <c r="AO329" s="831"/>
      <c r="AP329" s="831"/>
      <c r="AQ329" s="832"/>
      <c r="AR329" s="816"/>
      <c r="AS329" s="817"/>
      <c r="AV329" s="355"/>
    </row>
    <row r="330" spans="2:48" ht="21" customHeight="1" thickBot="1" x14ac:dyDescent="0.45">
      <c r="B330" s="159"/>
      <c r="C330" s="789"/>
      <c r="D330" s="790"/>
      <c r="E330" s="790"/>
      <c r="F330" s="790"/>
      <c r="G330" s="791"/>
      <c r="H330" s="795"/>
      <c r="I330" s="796"/>
      <c r="J330" s="796"/>
      <c r="K330" s="796"/>
      <c r="L330" s="797"/>
      <c r="M330" s="801"/>
      <c r="N330" s="802"/>
      <c r="O330" s="802"/>
      <c r="P330" s="802"/>
      <c r="Q330" s="802"/>
      <c r="R330" s="802"/>
      <c r="S330" s="803"/>
      <c r="T330" s="807"/>
      <c r="U330" s="808"/>
      <c r="V330" s="808"/>
      <c r="W330" s="808"/>
      <c r="X330" s="808"/>
      <c r="Y330" s="808"/>
      <c r="Z330" s="808"/>
      <c r="AA330" s="808"/>
      <c r="AB330" s="808"/>
      <c r="AC330" s="808"/>
      <c r="AD330" s="808"/>
      <c r="AE330" s="809"/>
      <c r="AF330" s="833"/>
      <c r="AG330" s="834"/>
      <c r="AH330" s="834"/>
      <c r="AI330" s="834"/>
      <c r="AJ330" s="835"/>
      <c r="AK330" s="818"/>
      <c r="AL330" s="819"/>
      <c r="AM330" s="833"/>
      <c r="AN330" s="834"/>
      <c r="AO330" s="834"/>
      <c r="AP330" s="834"/>
      <c r="AQ330" s="835"/>
      <c r="AR330" s="818"/>
      <c r="AS330" s="819"/>
      <c r="AV330" s="355"/>
    </row>
    <row r="331" spans="2:48" ht="21" customHeight="1" x14ac:dyDescent="0.4">
      <c r="B331" s="159"/>
      <c r="C331" s="824" t="s">
        <v>640</v>
      </c>
      <c r="D331" s="825"/>
      <c r="E331" s="825"/>
      <c r="F331" s="825"/>
      <c r="G331" s="825"/>
      <c r="H331" s="825"/>
      <c r="I331" s="825"/>
      <c r="J331" s="825"/>
      <c r="K331" s="825"/>
      <c r="L331" s="826"/>
      <c r="M331" s="857"/>
      <c r="N331" s="858"/>
      <c r="O331" s="858"/>
      <c r="P331" s="858"/>
      <c r="Q331" s="858"/>
      <c r="R331" s="858"/>
      <c r="S331" s="859"/>
      <c r="T331"/>
      <c r="U331" s="698">
        <v>1</v>
      </c>
      <c r="V331" s="583" t="s">
        <v>641</v>
      </c>
      <c r="W331" s="583"/>
      <c r="X331" s="583"/>
      <c r="Y331" s="583"/>
      <c r="Z331" s="583"/>
      <c r="AA331" s="583"/>
      <c r="AB331" s="583"/>
      <c r="AC331" s="583"/>
      <c r="AD331" s="583"/>
      <c r="AE331" s="583"/>
      <c r="AF331" s="583"/>
      <c r="AG331" s="583"/>
      <c r="AH331" s="584"/>
      <c r="AI331" s="584"/>
      <c r="AJ331" s="584"/>
      <c r="AK331" s="584"/>
      <c r="AL331" s="584"/>
      <c r="AM331" s="584"/>
      <c r="AN331" s="584"/>
      <c r="AO331" s="584"/>
      <c r="AP331" s="584"/>
      <c r="AQ331" s="584"/>
      <c r="AR331" s="584"/>
      <c r="AS331" s="585"/>
      <c r="AV331" s="355"/>
    </row>
    <row r="332" spans="2:48" ht="21" customHeight="1" x14ac:dyDescent="0.4">
      <c r="B332" s="159"/>
      <c r="C332" s="154"/>
      <c r="D332" s="154"/>
      <c r="E332" s="154"/>
      <c r="F332" s="154"/>
      <c r="G332" s="154"/>
      <c r="H332" s="154"/>
      <c r="I332" s="154"/>
      <c r="J332" s="154"/>
      <c r="K332" s="154"/>
      <c r="L332" s="154"/>
      <c r="M332" s="154"/>
      <c r="N332" s="154"/>
      <c r="O332" s="154"/>
      <c r="P332" s="154"/>
      <c r="Q332" s="154"/>
      <c r="R332" s="154"/>
      <c r="S332" s="154"/>
      <c r="T332"/>
      <c r="U332" s="699">
        <v>2</v>
      </c>
      <c r="V332" s="401" t="s">
        <v>642</v>
      </c>
      <c r="W332" s="402"/>
      <c r="X332" s="402"/>
      <c r="Y332" s="402"/>
      <c r="Z332" s="402"/>
      <c r="AA332" s="402"/>
      <c r="AB332" s="402"/>
      <c r="AC332" s="402"/>
      <c r="AD332" s="402"/>
      <c r="AE332" s="402"/>
      <c r="AF332" s="402"/>
      <c r="AG332" s="402"/>
      <c r="AH332" s="437"/>
      <c r="AI332" s="437"/>
      <c r="AJ332" s="437"/>
      <c r="AK332" s="437"/>
      <c r="AL332" s="437"/>
      <c r="AM332" s="437"/>
      <c r="AN332" s="437"/>
      <c r="AO332" s="437"/>
      <c r="AP332" s="437"/>
      <c r="AQ332" s="437"/>
      <c r="AR332" s="437"/>
      <c r="AS332" s="459"/>
      <c r="AV332" s="355"/>
    </row>
    <row r="333" spans="2:48" ht="21" customHeight="1" thickBot="1" x14ac:dyDescent="0.45">
      <c r="B333" s="159"/>
      <c r="D333"/>
      <c r="E333"/>
      <c r="F333"/>
      <c r="G333"/>
      <c r="H333"/>
      <c r="I333"/>
      <c r="J333"/>
      <c r="K333"/>
      <c r="L333"/>
      <c r="M333"/>
      <c r="N333"/>
      <c r="O333"/>
      <c r="P333"/>
      <c r="Q333"/>
      <c r="R333"/>
      <c r="S333"/>
      <c r="T333"/>
      <c r="U333" s="700">
        <v>3</v>
      </c>
      <c r="V333" s="582" t="s">
        <v>643</v>
      </c>
      <c r="W333" s="462"/>
      <c r="X333" s="462"/>
      <c r="Y333" s="462"/>
      <c r="Z333" s="462"/>
      <c r="AA333" s="462"/>
      <c r="AB333" s="462"/>
      <c r="AC333" s="462"/>
      <c r="AD333" s="462"/>
      <c r="AE333" s="462"/>
      <c r="AF333" s="462"/>
      <c r="AG333" s="462"/>
      <c r="AH333" s="238"/>
      <c r="AI333" s="238"/>
      <c r="AJ333" s="238"/>
      <c r="AK333" s="238"/>
      <c r="AL333" s="238"/>
      <c r="AM333" s="238"/>
      <c r="AN333" s="238"/>
      <c r="AO333" s="238"/>
      <c r="AP333" s="238"/>
      <c r="AQ333" s="238"/>
      <c r="AR333" s="238"/>
      <c r="AS333" s="456"/>
      <c r="AV333" s="355"/>
    </row>
    <row r="334" spans="2:48" ht="21" hidden="1" customHeight="1" x14ac:dyDescent="0.4">
      <c r="B334" s="159"/>
      <c r="D334"/>
      <c r="E334"/>
      <c r="F334"/>
      <c r="G334"/>
      <c r="H334"/>
      <c r="I334"/>
      <c r="J334"/>
      <c r="K334"/>
      <c r="L334"/>
      <c r="M334"/>
      <c r="N334"/>
      <c r="O334"/>
      <c r="P334"/>
      <c r="Q334"/>
      <c r="R334"/>
      <c r="S334"/>
      <c r="T334"/>
      <c r="U334" s="546"/>
      <c r="V334" s="705" t="s">
        <v>797</v>
      </c>
      <c r="W334" s="555"/>
      <c r="X334" s="555" t="str">
        <f>IF(AK329=1,"新規",IF(AK329=2,"入替",""))</f>
        <v/>
      </c>
      <c r="Y334" s="555"/>
      <c r="Z334" s="547"/>
      <c r="AA334" s="547"/>
      <c r="AB334" s="547"/>
      <c r="AC334" s="547"/>
      <c r="AD334" s="547"/>
      <c r="AE334" s="547"/>
      <c r="AF334" s="547"/>
      <c r="AG334" s="547"/>
      <c r="AH334" s="154"/>
      <c r="AI334" s="154"/>
      <c r="AJ334" s="154"/>
      <c r="AK334" s="154"/>
      <c r="AL334" s="154"/>
      <c r="AM334" s="154"/>
      <c r="AN334" s="154"/>
      <c r="AO334" s="154"/>
      <c r="AP334" s="154"/>
      <c r="AQ334" s="154"/>
      <c r="AR334" s="154"/>
      <c r="AS334" s="154"/>
      <c r="AV334" s="355"/>
    </row>
    <row r="335" spans="2:48" ht="21" hidden="1" customHeight="1" x14ac:dyDescent="0.4">
      <c r="B335" s="159"/>
      <c r="D335"/>
      <c r="E335"/>
      <c r="F335"/>
      <c r="G335"/>
      <c r="H335"/>
      <c r="I335"/>
      <c r="J335"/>
      <c r="K335"/>
      <c r="L335"/>
      <c r="M335"/>
      <c r="N335"/>
      <c r="O335"/>
      <c r="P335"/>
      <c r="Q335"/>
      <c r="R335"/>
      <c r="S335"/>
      <c r="T335"/>
      <c r="U335" s="704"/>
      <c r="V335" s="705" t="s">
        <v>656</v>
      </c>
      <c r="W335" s="555"/>
      <c r="X335" s="547" t="str">
        <f>IF(OR(AR329=1,AR329=2,AR329=3),VLOOKUP(AR329,U331:AG333,2,FALSE),"")</f>
        <v/>
      </c>
      <c r="Y335" s="546"/>
      <c r="Z335" s="546"/>
      <c r="AA335" s="547"/>
      <c r="AB335" s="547"/>
      <c r="AC335" s="547"/>
      <c r="AD335" s="547"/>
      <c r="AE335" s="547"/>
      <c r="AF335" s="547"/>
      <c r="AG335" s="547"/>
      <c r="AH335" s="154"/>
      <c r="AI335" s="154"/>
      <c r="AJ335" s="154"/>
      <c r="AK335" s="154"/>
      <c r="AL335" s="154"/>
      <c r="AM335" s="154"/>
      <c r="AN335" s="154"/>
      <c r="AO335" s="154"/>
      <c r="AP335" s="154"/>
      <c r="AQ335" s="154"/>
      <c r="AR335" s="154"/>
      <c r="AS335" s="154"/>
      <c r="AV335" s="355"/>
    </row>
    <row r="336" spans="2:48" ht="21" customHeight="1" thickBot="1" x14ac:dyDescent="0.45">
      <c r="B336" s="159"/>
      <c r="C336" s="615" t="s">
        <v>681</v>
      </c>
      <c r="AV336" s="355"/>
    </row>
    <row r="337" spans="2:48" ht="21" customHeight="1" thickBot="1" x14ac:dyDescent="0.45">
      <c r="B337" s="159"/>
      <c r="C337" s="784" t="s">
        <v>644</v>
      </c>
      <c r="D337" s="785"/>
      <c r="E337" s="785"/>
      <c r="F337" s="785"/>
      <c r="G337" s="785"/>
      <c r="H337" s="785"/>
      <c r="I337" s="785"/>
      <c r="J337" s="785"/>
      <c r="K337" s="785"/>
      <c r="L337" s="786"/>
      <c r="M337" s="787"/>
      <c r="N337" s="788"/>
      <c r="O337" s="788"/>
      <c r="P337" s="788"/>
      <c r="Q337" s="788"/>
      <c r="R337" s="788"/>
      <c r="S337" s="451" t="s">
        <v>605</v>
      </c>
      <c r="T337" s="1189" t="s">
        <v>736</v>
      </c>
      <c r="U337" s="1190"/>
      <c r="V337" s="1190"/>
      <c r="W337" s="1190"/>
      <c r="X337" s="1190"/>
      <c r="Y337" s="1190"/>
      <c r="Z337" s="1190"/>
      <c r="AA337" s="1190"/>
      <c r="AB337" s="1190"/>
      <c r="AC337" s="1190"/>
      <c r="AD337" s="1190"/>
      <c r="AE337" s="1190"/>
      <c r="AF337" s="1190"/>
      <c r="AG337" s="1190"/>
      <c r="AH337" s="1190"/>
      <c r="AI337" s="1190"/>
      <c r="AJ337" s="1190"/>
      <c r="AK337" s="1190"/>
      <c r="AL337" s="1190"/>
      <c r="AM337" s="1190"/>
      <c r="AN337" s="1190"/>
      <c r="AO337" s="1190"/>
      <c r="AP337" s="1190"/>
      <c r="AQ337" s="1190"/>
      <c r="AR337" s="1190"/>
      <c r="AS337" s="1191"/>
      <c r="AV337" s="355"/>
    </row>
    <row r="338" spans="2:48" ht="21" customHeight="1" x14ac:dyDescent="0.4">
      <c r="B338" s="159"/>
      <c r="C338" s="784" t="s">
        <v>636</v>
      </c>
      <c r="D338" s="785"/>
      <c r="E338" s="785"/>
      <c r="F338" s="785"/>
      <c r="G338" s="786"/>
      <c r="H338" s="792"/>
      <c r="I338" s="793"/>
      <c r="J338" s="793"/>
      <c r="K338" s="793"/>
      <c r="L338" s="794"/>
      <c r="M338" s="798" t="s">
        <v>637</v>
      </c>
      <c r="N338" s="799"/>
      <c r="O338" s="799"/>
      <c r="P338" s="799"/>
      <c r="Q338" s="799"/>
      <c r="R338" s="799"/>
      <c r="S338" s="800"/>
      <c r="T338" s="804"/>
      <c r="U338" s="805"/>
      <c r="V338" s="805"/>
      <c r="W338" s="805"/>
      <c r="X338" s="805"/>
      <c r="Y338" s="805"/>
      <c r="Z338" s="805"/>
      <c r="AA338" s="805"/>
      <c r="AB338" s="805"/>
      <c r="AC338" s="805"/>
      <c r="AD338" s="805"/>
      <c r="AE338" s="805"/>
      <c r="AF338" s="805"/>
      <c r="AG338" s="805"/>
      <c r="AH338" s="805"/>
      <c r="AI338" s="805"/>
      <c r="AJ338" s="805"/>
      <c r="AK338" s="805"/>
      <c r="AL338" s="806"/>
      <c r="AM338" s="810" t="s">
        <v>646</v>
      </c>
      <c r="AN338" s="811"/>
      <c r="AO338" s="811"/>
      <c r="AP338" s="811"/>
      <c r="AQ338" s="812"/>
      <c r="AR338" s="816"/>
      <c r="AS338" s="817"/>
      <c r="AV338" s="355"/>
    </row>
    <row r="339" spans="2:48" ht="21" customHeight="1" thickBot="1" x14ac:dyDescent="0.45">
      <c r="B339" s="159"/>
      <c r="C339" s="789"/>
      <c r="D339" s="790"/>
      <c r="E339" s="790"/>
      <c r="F339" s="790"/>
      <c r="G339" s="791"/>
      <c r="H339" s="795"/>
      <c r="I339" s="796"/>
      <c r="J339" s="796"/>
      <c r="K339" s="796"/>
      <c r="L339" s="797"/>
      <c r="M339" s="801"/>
      <c r="N339" s="802"/>
      <c r="O339" s="802"/>
      <c r="P339" s="802"/>
      <c r="Q339" s="802"/>
      <c r="R339" s="802"/>
      <c r="S339" s="803"/>
      <c r="T339" s="807"/>
      <c r="U339" s="808"/>
      <c r="V339" s="808"/>
      <c r="W339" s="808"/>
      <c r="X339" s="808"/>
      <c r="Y339" s="808"/>
      <c r="Z339" s="808"/>
      <c r="AA339" s="808"/>
      <c r="AB339" s="808"/>
      <c r="AC339" s="808"/>
      <c r="AD339" s="808"/>
      <c r="AE339" s="808"/>
      <c r="AF339" s="808"/>
      <c r="AG339" s="808"/>
      <c r="AH339" s="808"/>
      <c r="AI339" s="808"/>
      <c r="AJ339" s="808"/>
      <c r="AK339" s="808"/>
      <c r="AL339" s="809"/>
      <c r="AM339" s="813"/>
      <c r="AN339" s="814"/>
      <c r="AO339" s="814"/>
      <c r="AP339" s="814"/>
      <c r="AQ339" s="815"/>
      <c r="AR339" s="818"/>
      <c r="AS339" s="819"/>
      <c r="AV339" s="355"/>
    </row>
    <row r="340" spans="2:48" ht="21" customHeight="1" x14ac:dyDescent="0.4">
      <c r="B340" s="159"/>
      <c r="C340" s="863" t="s">
        <v>647</v>
      </c>
      <c r="D340" s="864"/>
      <c r="E340" s="864"/>
      <c r="F340" s="864"/>
      <c r="G340" s="865"/>
      <c r="H340" s="820"/>
      <c r="I340" s="793"/>
      <c r="J340" s="793"/>
      <c r="K340" s="793"/>
      <c r="L340" s="869" t="s">
        <v>648</v>
      </c>
      <c r="M340" s="970" t="s">
        <v>649</v>
      </c>
      <c r="N340" s="971"/>
      <c r="O340" s="971"/>
      <c r="P340" s="971"/>
      <c r="Q340" s="971"/>
      <c r="R340" s="971"/>
      <c r="S340" s="971"/>
      <c r="T340" s="820"/>
      <c r="U340" s="793"/>
      <c r="V340" s="793"/>
      <c r="W340" s="793"/>
      <c r="X340" s="793"/>
      <c r="Y340" s="793"/>
      <c r="Z340" s="793"/>
      <c r="AA340" s="793"/>
      <c r="AB340" s="793"/>
      <c r="AC340" s="793"/>
      <c r="AD340" s="794"/>
      <c r="AE340" s="770" t="s">
        <v>650</v>
      </c>
      <c r="AF340" s="770"/>
      <c r="AG340" s="770"/>
      <c r="AH340" s="770"/>
      <c r="AI340" s="770"/>
      <c r="AJ340" s="770"/>
      <c r="AK340" s="778"/>
      <c r="AL340" s="779"/>
      <c r="AM340" s="779"/>
      <c r="AN340" s="779"/>
      <c r="AO340" s="779"/>
      <c r="AP340" s="779"/>
      <c r="AQ340" s="779"/>
      <c r="AR340" s="779"/>
      <c r="AS340" s="780"/>
      <c r="AV340" s="355"/>
    </row>
    <row r="341" spans="2:48" ht="21" customHeight="1" thickBot="1" x14ac:dyDescent="0.45">
      <c r="B341" s="159"/>
      <c r="C341" s="866"/>
      <c r="D341" s="867"/>
      <c r="E341" s="867"/>
      <c r="F341" s="867"/>
      <c r="G341" s="868"/>
      <c r="H341" s="821"/>
      <c r="I341" s="796"/>
      <c r="J341" s="796"/>
      <c r="K341" s="796"/>
      <c r="L341" s="870"/>
      <c r="M341" s="972"/>
      <c r="N341" s="973"/>
      <c r="O341" s="973"/>
      <c r="P341" s="973"/>
      <c r="Q341" s="973"/>
      <c r="R341" s="973"/>
      <c r="S341" s="973"/>
      <c r="T341" s="821"/>
      <c r="U341" s="796"/>
      <c r="V341" s="796"/>
      <c r="W341" s="796"/>
      <c r="X341" s="796"/>
      <c r="Y341" s="796"/>
      <c r="Z341" s="796"/>
      <c r="AA341" s="796"/>
      <c r="AB341" s="796"/>
      <c r="AC341" s="796"/>
      <c r="AD341" s="797"/>
      <c r="AE341" s="771"/>
      <c r="AF341" s="771"/>
      <c r="AG341" s="771"/>
      <c r="AH341" s="771"/>
      <c r="AI341" s="771"/>
      <c r="AJ341" s="771"/>
      <c r="AK341" s="781"/>
      <c r="AL341" s="782"/>
      <c r="AM341" s="782"/>
      <c r="AN341" s="782"/>
      <c r="AO341" s="782"/>
      <c r="AP341" s="782"/>
      <c r="AQ341" s="782"/>
      <c r="AR341" s="782"/>
      <c r="AS341" s="783"/>
      <c r="AV341" s="355"/>
    </row>
    <row r="342" spans="2:48" ht="21" customHeight="1" x14ac:dyDescent="0.4">
      <c r="B342" s="159"/>
      <c r="D342"/>
      <c r="E342"/>
      <c r="F342"/>
      <c r="G342"/>
      <c r="H342"/>
      <c r="I342"/>
      <c r="J342"/>
      <c r="K342"/>
      <c r="L342"/>
      <c r="M342"/>
      <c r="N342"/>
      <c r="O342"/>
      <c r="P342"/>
      <c r="Q342"/>
      <c r="R342"/>
      <c r="S342"/>
      <c r="T342"/>
      <c r="U342" s="698">
        <v>1</v>
      </c>
      <c r="V342" s="583" t="s">
        <v>609</v>
      </c>
      <c r="W342" s="583"/>
      <c r="X342" s="583"/>
      <c r="Y342" s="583"/>
      <c r="Z342" s="583"/>
      <c r="AA342" s="583"/>
      <c r="AB342" s="583"/>
      <c r="AC342" s="583"/>
      <c r="AD342" s="583"/>
      <c r="AE342" s="583"/>
      <c r="AF342" s="583"/>
      <c r="AG342" s="583"/>
      <c r="AH342" s="583"/>
      <c r="AI342" s="583"/>
      <c r="AJ342" s="583"/>
      <c r="AK342" s="583"/>
      <c r="AL342" s="583"/>
      <c r="AM342" s="583"/>
      <c r="AN342" s="583"/>
      <c r="AO342" s="583"/>
      <c r="AP342" s="583"/>
      <c r="AQ342" s="584"/>
      <c r="AR342" s="584"/>
      <c r="AS342" s="585"/>
      <c r="AV342" s="355"/>
    </row>
    <row r="343" spans="2:48" ht="21" customHeight="1" x14ac:dyDescent="0.4">
      <c r="B343" s="159"/>
      <c r="D343"/>
      <c r="E343"/>
      <c r="F343"/>
      <c r="G343"/>
      <c r="H343"/>
      <c r="I343"/>
      <c r="J343"/>
      <c r="K343"/>
      <c r="L343"/>
      <c r="M343"/>
      <c r="N343"/>
      <c r="O343"/>
      <c r="P343"/>
      <c r="Q343"/>
      <c r="R343"/>
      <c r="S343"/>
      <c r="T343"/>
      <c r="U343" s="699">
        <v>2</v>
      </c>
      <c r="V343" s="401" t="s">
        <v>610</v>
      </c>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37"/>
      <c r="AR343" s="437"/>
      <c r="AS343" s="459"/>
      <c r="AV343" s="355"/>
    </row>
    <row r="344" spans="2:48" ht="21" customHeight="1" x14ac:dyDescent="0.4">
      <c r="B344" s="159"/>
      <c r="D344"/>
      <c r="E344"/>
      <c r="F344"/>
      <c r="G344"/>
      <c r="H344"/>
      <c r="I344"/>
      <c r="J344"/>
      <c r="K344"/>
      <c r="L344"/>
      <c r="M344"/>
      <c r="N344"/>
      <c r="O344"/>
      <c r="P344"/>
      <c r="Q344"/>
      <c r="R344"/>
      <c r="S344"/>
      <c r="T344"/>
      <c r="U344" s="703">
        <v>3</v>
      </c>
      <c r="V344" s="403" t="s">
        <v>611</v>
      </c>
      <c r="W344" s="404"/>
      <c r="X344" s="404"/>
      <c r="Y344" s="404"/>
      <c r="Z344" s="404"/>
      <c r="AA344" s="404"/>
      <c r="AB344" s="404"/>
      <c r="AC344" s="404"/>
      <c r="AD344" s="404"/>
      <c r="AE344" s="404"/>
      <c r="AF344" s="404"/>
      <c r="AG344" s="404"/>
      <c r="AH344" s="404"/>
      <c r="AI344" s="404"/>
      <c r="AJ344" s="404"/>
      <c r="AK344" s="404"/>
      <c r="AL344" s="404"/>
      <c r="AM344" s="404"/>
      <c r="AN344" s="404"/>
      <c r="AO344" s="404"/>
      <c r="AP344" s="404"/>
      <c r="AQ344" s="239"/>
      <c r="AR344" s="239"/>
      <c r="AS344" s="455"/>
      <c r="AV344" s="355"/>
    </row>
    <row r="345" spans="2:48" ht="21" customHeight="1" thickBot="1" x14ac:dyDescent="0.45">
      <c r="B345" s="159"/>
      <c r="D345"/>
      <c r="E345"/>
      <c r="F345"/>
      <c r="G345"/>
      <c r="H345"/>
      <c r="I345"/>
      <c r="J345"/>
      <c r="K345"/>
      <c r="L345"/>
      <c r="M345"/>
      <c r="N345"/>
      <c r="O345"/>
      <c r="P345"/>
      <c r="Q345"/>
      <c r="R345"/>
      <c r="S345"/>
      <c r="T345"/>
      <c r="U345" s="700">
        <v>4</v>
      </c>
      <c r="V345" s="582" t="s">
        <v>612</v>
      </c>
      <c r="W345" s="462"/>
      <c r="X345" s="462"/>
      <c r="Y345" s="462"/>
      <c r="Z345" s="462"/>
      <c r="AA345" s="462"/>
      <c r="AB345" s="462"/>
      <c r="AC345" s="462"/>
      <c r="AD345" s="462"/>
      <c r="AE345" s="462"/>
      <c r="AF345" s="462"/>
      <c r="AG345" s="462"/>
      <c r="AH345" s="462"/>
      <c r="AI345" s="462"/>
      <c r="AJ345" s="462"/>
      <c r="AK345" s="462"/>
      <c r="AL345" s="462"/>
      <c r="AM345" s="462"/>
      <c r="AN345" s="462"/>
      <c r="AO345" s="462"/>
      <c r="AP345" s="462"/>
      <c r="AQ345" s="238"/>
      <c r="AR345" s="238"/>
      <c r="AS345" s="456"/>
      <c r="AV345" s="355"/>
    </row>
    <row r="346" spans="2:48" ht="21" hidden="1" customHeight="1" x14ac:dyDescent="0.4">
      <c r="B346" s="159"/>
      <c r="D346"/>
      <c r="E346"/>
      <c r="F346"/>
      <c r="G346"/>
      <c r="H346"/>
      <c r="I346"/>
      <c r="J346"/>
      <c r="K346"/>
      <c r="L346"/>
      <c r="M346"/>
      <c r="N346"/>
      <c r="O346"/>
      <c r="P346"/>
      <c r="Q346"/>
      <c r="R346"/>
      <c r="S346"/>
      <c r="T346"/>
      <c r="U346" s="704"/>
      <c r="V346" s="705" t="s">
        <v>656</v>
      </c>
      <c r="W346" s="555"/>
      <c r="X346" s="547" t="str">
        <f>IF(OR(AR338=1,AR338=2,AR338=3,AR338=4),VLOOKUP(AR338,U342:AS345,2,FALSE),"")</f>
        <v/>
      </c>
      <c r="Y346" s="546"/>
      <c r="Z346" s="547"/>
      <c r="AA346" s="547"/>
      <c r="AB346" s="547"/>
      <c r="AC346" s="547"/>
      <c r="AD346" s="547"/>
      <c r="AE346" s="547"/>
      <c r="AF346" s="547"/>
      <c r="AG346" s="547"/>
      <c r="AH346" s="547"/>
      <c r="AI346" s="547"/>
      <c r="AJ346" s="547"/>
      <c r="AK346" s="547"/>
      <c r="AL346" s="547"/>
      <c r="AM346" s="547"/>
      <c r="AN346" s="547"/>
      <c r="AO346" s="547"/>
      <c r="AP346" s="547"/>
      <c r="AQ346" s="154"/>
      <c r="AR346" s="154"/>
      <c r="AS346" s="154"/>
      <c r="AV346" s="355"/>
    </row>
    <row r="347" spans="2:48" ht="21" hidden="1" customHeight="1" x14ac:dyDescent="0.4">
      <c r="B347" s="159"/>
      <c r="D347"/>
      <c r="E347"/>
      <c r="F347"/>
      <c r="G347"/>
      <c r="H347"/>
      <c r="I347"/>
      <c r="J347"/>
      <c r="K347"/>
      <c r="L347"/>
      <c r="M347"/>
      <c r="N347"/>
      <c r="O347"/>
      <c r="P347"/>
      <c r="Q347"/>
      <c r="R347"/>
      <c r="S347"/>
      <c r="T347"/>
      <c r="U347" s="704"/>
      <c r="V347" s="547"/>
      <c r="W347" s="547"/>
      <c r="X347" s="547"/>
      <c r="Y347" s="547"/>
      <c r="Z347" s="547"/>
      <c r="AA347" s="547"/>
      <c r="AB347" s="547"/>
      <c r="AC347" s="547"/>
      <c r="AD347" s="547"/>
      <c r="AE347" s="547"/>
      <c r="AF347" s="547"/>
      <c r="AG347" s="547"/>
      <c r="AH347" s="547"/>
      <c r="AI347" s="547"/>
      <c r="AJ347" s="547"/>
      <c r="AK347" s="547"/>
      <c r="AL347" s="547"/>
      <c r="AM347" s="547"/>
      <c r="AN347" s="547"/>
      <c r="AO347" s="547"/>
      <c r="AP347" s="547"/>
      <c r="AQ347" s="154"/>
      <c r="AR347" s="154"/>
      <c r="AS347" s="154"/>
      <c r="AV347" s="355"/>
    </row>
    <row r="348" spans="2:48" ht="21" customHeight="1" thickBot="1" x14ac:dyDescent="0.45">
      <c r="C348" s="615" t="s">
        <v>735</v>
      </c>
      <c r="D348" s="154"/>
      <c r="E348" s="154"/>
      <c r="F348" s="154"/>
      <c r="G348" s="154"/>
      <c r="H348" s="154"/>
      <c r="I348" s="154"/>
      <c r="J348" s="154"/>
      <c r="K348" s="154"/>
      <c r="L348" s="154"/>
      <c r="M348" s="390"/>
      <c r="N348" s="390"/>
      <c r="O348" s="390"/>
      <c r="P348" s="390"/>
      <c r="Q348" s="390"/>
      <c r="R348" s="390"/>
      <c r="T348" s="388"/>
      <c r="U348" s="388"/>
      <c r="V348" s="388"/>
      <c r="W348" s="388"/>
      <c r="X348" s="388"/>
      <c r="Y348" s="388"/>
      <c r="Z348" s="388"/>
      <c r="AA348" s="388"/>
      <c r="AB348" s="391"/>
      <c r="AC348" s="391"/>
      <c r="AD348" s="391"/>
      <c r="AE348" s="391"/>
      <c r="AF348" s="391"/>
      <c r="AG348" s="391"/>
      <c r="AH348" s="391"/>
      <c r="AI348" s="391"/>
      <c r="AJ348" s="391"/>
      <c r="AK348" s="391"/>
      <c r="AL348" s="391"/>
      <c r="AM348" s="391"/>
      <c r="AN348" s="391"/>
      <c r="AO348" s="391"/>
      <c r="AP348" s="391"/>
      <c r="AQ348" s="391"/>
      <c r="AR348" s="391"/>
      <c r="AS348" s="391"/>
      <c r="AV348" s="355"/>
    </row>
    <row r="349" spans="2:48" ht="21" customHeight="1" x14ac:dyDescent="0.4">
      <c r="C349" s="597"/>
      <c r="D349" s="598" t="s">
        <v>669</v>
      </c>
      <c r="E349" s="599"/>
      <c r="F349" s="599"/>
      <c r="G349" s="599"/>
      <c r="H349" s="599"/>
      <c r="I349" s="599"/>
      <c r="J349" s="599"/>
      <c r="K349" s="599"/>
      <c r="L349" s="599"/>
      <c r="M349" s="599"/>
      <c r="N349" s="600" t="s">
        <v>670</v>
      </c>
      <c r="O349" s="587"/>
      <c r="P349" s="587"/>
      <c r="Q349" s="587"/>
      <c r="R349" s="587"/>
      <c r="S349" s="587"/>
      <c r="T349" s="587"/>
      <c r="U349" s="587"/>
      <c r="V349" s="583"/>
      <c r="W349" s="583"/>
      <c r="X349" s="601"/>
      <c r="Y349" s="598"/>
      <c r="Z349" s="860"/>
      <c r="AA349" s="861"/>
      <c r="AB349" s="862"/>
      <c r="AC349" s="598" t="s">
        <v>605</v>
      </c>
      <c r="AD349" s="598"/>
      <c r="AE349" s="598"/>
      <c r="AF349" s="598"/>
      <c r="AG349" s="598"/>
      <c r="AH349" s="598"/>
      <c r="AI349" s="598"/>
      <c r="AJ349" s="598"/>
      <c r="AK349" s="598"/>
      <c r="AL349" s="598"/>
      <c r="AM349" s="598"/>
      <c r="AN349" s="598"/>
      <c r="AO349" s="598"/>
      <c r="AP349" s="598"/>
      <c r="AQ349" s="598"/>
      <c r="AR349" s="598"/>
      <c r="AS349" s="602"/>
      <c r="AV349" s="355"/>
    </row>
    <row r="350" spans="2:48" ht="21" customHeight="1" x14ac:dyDescent="0.4">
      <c r="C350" s="589"/>
      <c r="D350" s="555"/>
      <c r="E350" s="556"/>
      <c r="F350" s="556"/>
      <c r="G350" s="556"/>
      <c r="H350" s="556"/>
      <c r="I350" s="556"/>
      <c r="J350" s="556"/>
      <c r="K350" s="556"/>
      <c r="L350" s="556"/>
      <c r="M350" s="556"/>
      <c r="N350" s="551" t="s">
        <v>671</v>
      </c>
      <c r="O350" s="552"/>
      <c r="P350" s="552"/>
      <c r="Q350" s="552"/>
      <c r="R350" s="552"/>
      <c r="S350" s="552"/>
      <c r="T350" s="552"/>
      <c r="U350" s="552"/>
      <c r="V350" s="553"/>
      <c r="W350" s="553"/>
      <c r="X350" s="554"/>
      <c r="Y350" s="555"/>
      <c r="Z350" s="836"/>
      <c r="AA350" s="837"/>
      <c r="AB350" s="838"/>
      <c r="AC350" s="555" t="s">
        <v>605</v>
      </c>
      <c r="AD350" s="555"/>
      <c r="AE350" s="555"/>
      <c r="AF350" s="555"/>
      <c r="AG350" s="555"/>
      <c r="AH350" s="555"/>
      <c r="AI350" s="555"/>
      <c r="AJ350" s="555"/>
      <c r="AK350" s="555"/>
      <c r="AL350" s="555"/>
      <c r="AM350" s="555"/>
      <c r="AN350" s="555"/>
      <c r="AO350" s="555"/>
      <c r="AP350" s="555"/>
      <c r="AQ350" s="555"/>
      <c r="AR350" s="555"/>
      <c r="AS350" s="590"/>
      <c r="AV350" s="355"/>
    </row>
    <row r="351" spans="2:48" ht="21" customHeight="1" x14ac:dyDescent="0.4">
      <c r="C351" s="589"/>
      <c r="D351" s="555"/>
      <c r="E351" s="556"/>
      <c r="F351" s="556"/>
      <c r="G351" s="556"/>
      <c r="H351" s="556"/>
      <c r="I351" s="556"/>
      <c r="J351" s="556"/>
      <c r="K351" s="556"/>
      <c r="L351" s="556"/>
      <c r="M351" s="556"/>
      <c r="N351" s="551" t="s">
        <v>672</v>
      </c>
      <c r="O351" s="552"/>
      <c r="P351" s="552"/>
      <c r="Q351" s="552"/>
      <c r="R351" s="552"/>
      <c r="S351" s="552"/>
      <c r="T351" s="552"/>
      <c r="U351" s="552"/>
      <c r="V351" s="553"/>
      <c r="W351" s="553"/>
      <c r="X351" s="554"/>
      <c r="Y351" s="555"/>
      <c r="Z351" s="836"/>
      <c r="AA351" s="837"/>
      <c r="AB351" s="838"/>
      <c r="AC351" s="555" t="s">
        <v>605</v>
      </c>
      <c r="AD351" s="555"/>
      <c r="AE351" s="555"/>
      <c r="AF351" s="555"/>
      <c r="AG351" s="555"/>
      <c r="AH351" s="555"/>
      <c r="AI351" s="555"/>
      <c r="AJ351" s="555"/>
      <c r="AK351" s="555"/>
      <c r="AL351" s="555"/>
      <c r="AM351" s="555"/>
      <c r="AN351" s="555"/>
      <c r="AO351" s="555"/>
      <c r="AP351" s="555"/>
      <c r="AQ351" s="555"/>
      <c r="AR351" s="555"/>
      <c r="AS351" s="590"/>
      <c r="AV351" s="355"/>
    </row>
    <row r="352" spans="2:48" ht="21" customHeight="1" x14ac:dyDescent="0.4">
      <c r="C352" s="589"/>
      <c r="D352" s="555"/>
      <c r="E352" s="556"/>
      <c r="F352" s="556"/>
      <c r="G352" s="556"/>
      <c r="H352" s="556"/>
      <c r="I352" s="556"/>
      <c r="J352" s="556"/>
      <c r="K352" s="556"/>
      <c r="L352" s="556"/>
      <c r="M352" s="556"/>
      <c r="N352" s="551" t="s">
        <v>673</v>
      </c>
      <c r="O352" s="552"/>
      <c r="P352" s="552"/>
      <c r="Q352" s="552"/>
      <c r="R352" s="552"/>
      <c r="S352" s="552"/>
      <c r="T352" s="552"/>
      <c r="U352" s="552"/>
      <c r="V352" s="553"/>
      <c r="W352" s="553"/>
      <c r="X352" s="554"/>
      <c r="Y352" s="555"/>
      <c r="Z352" s="836"/>
      <c r="AA352" s="837"/>
      <c r="AB352" s="838"/>
      <c r="AC352" s="555" t="s">
        <v>605</v>
      </c>
      <c r="AD352" s="555"/>
      <c r="AE352" s="555"/>
      <c r="AF352" s="555"/>
      <c r="AG352" s="555"/>
      <c r="AH352" s="555"/>
      <c r="AI352" s="555"/>
      <c r="AJ352" s="555"/>
      <c r="AK352" s="555"/>
      <c r="AL352" s="555"/>
      <c r="AM352" s="555"/>
      <c r="AN352" s="555"/>
      <c r="AO352" s="555"/>
      <c r="AP352" s="555"/>
      <c r="AQ352" s="555"/>
      <c r="AR352" s="555"/>
      <c r="AS352" s="590"/>
      <c r="AV352" s="355"/>
    </row>
    <row r="353" spans="3:48" ht="21" customHeight="1" x14ac:dyDescent="0.4">
      <c r="C353" s="589"/>
      <c r="D353" s="555"/>
      <c r="E353" s="556"/>
      <c r="F353" s="556"/>
      <c r="G353" s="556"/>
      <c r="H353" s="556"/>
      <c r="I353" s="556"/>
      <c r="J353" s="556"/>
      <c r="K353" s="556"/>
      <c r="L353" s="556"/>
      <c r="M353" s="556"/>
      <c r="N353" s="551" t="s">
        <v>674</v>
      </c>
      <c r="O353" s="552"/>
      <c r="P353" s="552"/>
      <c r="Q353" s="552"/>
      <c r="R353" s="552"/>
      <c r="S353" s="552"/>
      <c r="T353" s="552"/>
      <c r="U353" s="552"/>
      <c r="V353" s="553"/>
      <c r="W353" s="553"/>
      <c r="X353" s="554"/>
      <c r="Y353" s="555"/>
      <c r="Z353" s="836"/>
      <c r="AA353" s="837"/>
      <c r="AB353" s="838"/>
      <c r="AC353" s="555" t="s">
        <v>605</v>
      </c>
      <c r="AD353" s="555"/>
      <c r="AE353" s="555"/>
      <c r="AF353" s="555"/>
      <c r="AG353" s="555"/>
      <c r="AH353" s="555"/>
      <c r="AI353" s="555"/>
      <c r="AJ353" s="555"/>
      <c r="AK353" s="555"/>
      <c r="AL353" s="555"/>
      <c r="AM353" s="555"/>
      <c r="AN353" s="555"/>
      <c r="AO353" s="555"/>
      <c r="AP353" s="555"/>
      <c r="AQ353" s="555"/>
      <c r="AR353" s="555"/>
      <c r="AS353" s="590"/>
      <c r="AV353" s="355"/>
    </row>
    <row r="354" spans="3:48" ht="21" customHeight="1" x14ac:dyDescent="0.4">
      <c r="C354" s="589"/>
      <c r="D354" s="555"/>
      <c r="E354" s="556"/>
      <c r="F354" s="556"/>
      <c r="G354" s="556"/>
      <c r="H354" s="556"/>
      <c r="I354" s="556"/>
      <c r="J354" s="556"/>
      <c r="K354" s="556"/>
      <c r="L354" s="556"/>
      <c r="M354" s="556"/>
      <c r="N354" s="551" t="s">
        <v>675</v>
      </c>
      <c r="O354" s="552"/>
      <c r="P354" s="552"/>
      <c r="Q354" s="552"/>
      <c r="R354" s="552"/>
      <c r="S354" s="552"/>
      <c r="T354" s="552"/>
      <c r="U354" s="552"/>
      <c r="V354" s="553"/>
      <c r="W354" s="553"/>
      <c r="X354" s="554"/>
      <c r="Y354" s="555"/>
      <c r="Z354" s="836"/>
      <c r="AA354" s="837"/>
      <c r="AB354" s="838"/>
      <c r="AC354" s="555" t="s">
        <v>605</v>
      </c>
      <c r="AD354" s="555"/>
      <c r="AE354" s="555"/>
      <c r="AF354" s="555"/>
      <c r="AG354" s="555"/>
      <c r="AH354" s="555"/>
      <c r="AI354" s="555"/>
      <c r="AJ354" s="555"/>
      <c r="AK354" s="555"/>
      <c r="AL354" s="555"/>
      <c r="AM354" s="555"/>
      <c r="AN354" s="555"/>
      <c r="AO354" s="555"/>
      <c r="AP354" s="555"/>
      <c r="AQ354" s="555"/>
      <c r="AR354" s="555"/>
      <c r="AS354" s="590"/>
      <c r="AV354" s="355"/>
    </row>
    <row r="355" spans="3:48" ht="21" customHeight="1" x14ac:dyDescent="0.4">
      <c r="C355" s="589"/>
      <c r="D355" s="555"/>
      <c r="E355" s="556"/>
      <c r="F355" s="556"/>
      <c r="G355" s="556"/>
      <c r="H355" s="556"/>
      <c r="I355" s="556"/>
      <c r="J355" s="556"/>
      <c r="K355" s="556"/>
      <c r="L355" s="556"/>
      <c r="M355" s="556"/>
      <c r="N355" s="551" t="s">
        <v>676</v>
      </c>
      <c r="O355" s="552"/>
      <c r="P355" s="552"/>
      <c r="Q355" s="552"/>
      <c r="R355" s="552"/>
      <c r="S355" s="552"/>
      <c r="T355" s="552"/>
      <c r="U355" s="552"/>
      <c r="V355" s="553"/>
      <c r="W355" s="553"/>
      <c r="X355" s="554"/>
      <c r="Y355" s="555"/>
      <c r="Z355" s="836"/>
      <c r="AA355" s="837"/>
      <c r="AB355" s="838"/>
      <c r="AC355" s="555" t="s">
        <v>605</v>
      </c>
      <c r="AD355" s="555"/>
      <c r="AE355" s="555"/>
      <c r="AF355" s="555"/>
      <c r="AG355" s="555"/>
      <c r="AH355" s="555"/>
      <c r="AI355" s="555"/>
      <c r="AJ355" s="555"/>
      <c r="AK355" s="555"/>
      <c r="AL355" s="555"/>
      <c r="AM355" s="555"/>
      <c r="AN355" s="555"/>
      <c r="AO355" s="555"/>
      <c r="AP355" s="555"/>
      <c r="AQ355" s="555"/>
      <c r="AR355" s="555"/>
      <c r="AS355" s="590"/>
      <c r="AV355" s="355"/>
    </row>
    <row r="356" spans="3:48" ht="21" customHeight="1" x14ac:dyDescent="0.4">
      <c r="C356" s="589"/>
      <c r="D356" s="555"/>
      <c r="E356" s="556"/>
      <c r="F356" s="556"/>
      <c r="G356" s="556"/>
      <c r="H356" s="556"/>
      <c r="I356" s="556"/>
      <c r="J356" s="556"/>
      <c r="K356" s="556"/>
      <c r="L356" s="556"/>
      <c r="M356" s="556"/>
      <c r="N356" s="551" t="s">
        <v>677</v>
      </c>
      <c r="O356" s="552"/>
      <c r="P356" s="552"/>
      <c r="Q356" s="552"/>
      <c r="R356" s="552"/>
      <c r="S356" s="552"/>
      <c r="T356" s="552"/>
      <c r="U356" s="552"/>
      <c r="V356" s="553"/>
      <c r="W356" s="553"/>
      <c r="X356" s="554"/>
      <c r="Y356" s="555"/>
      <c r="Z356" s="836"/>
      <c r="AA356" s="837"/>
      <c r="AB356" s="838"/>
      <c r="AC356" s="555" t="s">
        <v>605</v>
      </c>
      <c r="AD356" s="555"/>
      <c r="AE356" s="555"/>
      <c r="AF356" s="555"/>
      <c r="AG356" s="555"/>
      <c r="AH356" s="555"/>
      <c r="AI356" s="555"/>
      <c r="AJ356" s="555"/>
      <c r="AK356" s="555"/>
      <c r="AL356" s="555"/>
      <c r="AM356" s="555"/>
      <c r="AN356" s="555"/>
      <c r="AO356" s="555"/>
      <c r="AP356" s="555"/>
      <c r="AQ356" s="555"/>
      <c r="AR356" s="555"/>
      <c r="AS356" s="590"/>
      <c r="AV356" s="355"/>
    </row>
    <row r="357" spans="3:48" ht="21" customHeight="1" x14ac:dyDescent="0.4">
      <c r="C357" s="589"/>
      <c r="D357" s="555"/>
      <c r="E357" s="556"/>
      <c r="F357" s="556"/>
      <c r="G357" s="556"/>
      <c r="H357" s="556"/>
      <c r="I357" s="556"/>
      <c r="J357" s="556"/>
      <c r="K357" s="556"/>
      <c r="L357" s="556"/>
      <c r="M357" s="556"/>
      <c r="N357" s="839"/>
      <c r="O357" s="840"/>
      <c r="P357" s="840"/>
      <c r="Q357" s="840"/>
      <c r="R357" s="840"/>
      <c r="S357" s="840"/>
      <c r="T357" s="840"/>
      <c r="U357" s="840"/>
      <c r="V357" s="840"/>
      <c r="W357" s="840"/>
      <c r="X357" s="841"/>
      <c r="Y357" s="555"/>
      <c r="Z357" s="836"/>
      <c r="AA357" s="837"/>
      <c r="AB357" s="838"/>
      <c r="AC357" s="555" t="s">
        <v>605</v>
      </c>
      <c r="AD357" s="555"/>
      <c r="AE357" s="555"/>
      <c r="AF357" s="555"/>
      <c r="AG357" s="555"/>
      <c r="AH357" s="555"/>
      <c r="AI357" s="555"/>
      <c r="AJ357" s="555"/>
      <c r="AK357" s="555"/>
      <c r="AL357" s="555"/>
      <c r="AM357" s="555"/>
      <c r="AN357" s="555"/>
      <c r="AO357" s="555"/>
      <c r="AP357" s="555"/>
      <c r="AQ357" s="555"/>
      <c r="AR357" s="555"/>
      <c r="AS357" s="590"/>
      <c r="AV357" s="354"/>
    </row>
    <row r="358" spans="3:48" ht="21" customHeight="1" x14ac:dyDescent="0.4">
      <c r="C358" s="589"/>
      <c r="D358" s="555"/>
      <c r="E358" s="556"/>
      <c r="F358" s="556"/>
      <c r="G358" s="556"/>
      <c r="H358" s="556"/>
      <c r="I358" s="556"/>
      <c r="J358" s="556"/>
      <c r="K358" s="556"/>
      <c r="L358" s="556"/>
      <c r="M358" s="556"/>
      <c r="N358" s="839"/>
      <c r="O358" s="840"/>
      <c r="P358" s="840"/>
      <c r="Q358" s="840"/>
      <c r="R358" s="840"/>
      <c r="S358" s="840"/>
      <c r="T358" s="840"/>
      <c r="U358" s="840"/>
      <c r="V358" s="840"/>
      <c r="W358" s="840"/>
      <c r="X358" s="841"/>
      <c r="Y358" s="555"/>
      <c r="Z358" s="836"/>
      <c r="AA358" s="837"/>
      <c r="AB358" s="838"/>
      <c r="AC358" s="555" t="s">
        <v>605</v>
      </c>
      <c r="AD358" s="555"/>
      <c r="AE358" s="555"/>
      <c r="AF358" s="555"/>
      <c r="AG358" s="555"/>
      <c r="AH358" s="555"/>
      <c r="AI358" s="555"/>
      <c r="AJ358" s="555"/>
      <c r="AK358" s="555"/>
      <c r="AL358" s="555"/>
      <c r="AM358" s="555"/>
      <c r="AN358" s="555"/>
      <c r="AO358" s="555"/>
      <c r="AP358" s="555"/>
      <c r="AQ358" s="555"/>
      <c r="AR358" s="555"/>
      <c r="AS358" s="590"/>
      <c r="AV358" s="355"/>
    </row>
    <row r="359" spans="3:48" ht="21" customHeight="1" thickBot="1" x14ac:dyDescent="0.45">
      <c r="C359" s="591"/>
      <c r="D359" s="592"/>
      <c r="E359" s="593"/>
      <c r="F359" s="593"/>
      <c r="G359" s="593"/>
      <c r="H359" s="593"/>
      <c r="I359" s="593"/>
      <c r="J359" s="593"/>
      <c r="K359" s="593"/>
      <c r="L359" s="593"/>
      <c r="M359" s="593"/>
      <c r="N359" s="842"/>
      <c r="O359" s="843"/>
      <c r="P359" s="843"/>
      <c r="Q359" s="843"/>
      <c r="R359" s="843"/>
      <c r="S359" s="843"/>
      <c r="T359" s="843"/>
      <c r="U359" s="843"/>
      <c r="V359" s="843"/>
      <c r="W359" s="843"/>
      <c r="X359" s="844"/>
      <c r="Y359" s="592"/>
      <c r="Z359" s="845"/>
      <c r="AA359" s="846"/>
      <c r="AB359" s="847"/>
      <c r="AC359" s="592" t="s">
        <v>605</v>
      </c>
      <c r="AD359" s="592"/>
      <c r="AE359" s="592"/>
      <c r="AF359" s="592"/>
      <c r="AG359" s="592"/>
      <c r="AH359" s="592"/>
      <c r="AI359" s="592"/>
      <c r="AJ359" s="592"/>
      <c r="AK359" s="592"/>
      <c r="AL359" s="592"/>
      <c r="AM359" s="592"/>
      <c r="AN359" s="592"/>
      <c r="AO359" s="592"/>
      <c r="AP359" s="592"/>
      <c r="AQ359" s="592"/>
      <c r="AR359" s="592"/>
      <c r="AS359" s="594"/>
      <c r="AV359" s="355"/>
    </row>
    <row r="360" spans="3:48" ht="21" customHeight="1" x14ac:dyDescent="0.4">
      <c r="D360" s="154"/>
      <c r="E360" s="154"/>
      <c r="F360" s="154"/>
      <c r="G360" s="154"/>
      <c r="H360" s="154"/>
      <c r="I360" s="154"/>
      <c r="J360" s="154"/>
      <c r="K360" s="154"/>
      <c r="L360" s="154"/>
      <c r="M360" s="390"/>
      <c r="N360" s="390"/>
      <c r="O360" s="390"/>
      <c r="P360" s="390"/>
      <c r="Q360" s="390"/>
      <c r="R360" s="390"/>
      <c r="T360" s="388"/>
      <c r="U360" s="388"/>
      <c r="V360" s="388"/>
      <c r="W360" s="388"/>
      <c r="X360" s="388"/>
      <c r="Y360" s="388"/>
      <c r="Z360" s="388"/>
      <c r="AA360" s="388"/>
      <c r="AB360" s="391"/>
      <c r="AC360" s="391"/>
      <c r="AD360" s="391"/>
      <c r="AE360" s="391"/>
      <c r="AF360" s="391"/>
      <c r="AG360" s="391"/>
      <c r="AH360" s="391"/>
      <c r="AI360" s="391"/>
      <c r="AJ360" s="391"/>
      <c r="AK360" s="391"/>
      <c r="AL360" s="391"/>
      <c r="AM360" s="391"/>
      <c r="AN360" s="391"/>
      <c r="AO360" s="391"/>
      <c r="AP360" s="391"/>
      <c r="AQ360" s="391"/>
      <c r="AR360" s="391"/>
      <c r="AS360" s="391"/>
      <c r="AV360" s="355"/>
    </row>
    <row r="361" spans="3:48" ht="35.1" customHeight="1" thickBot="1" x14ac:dyDescent="0.45">
      <c r="C361" s="834" t="s">
        <v>568</v>
      </c>
      <c r="D361" s="834"/>
      <c r="E361" s="834"/>
      <c r="F361" s="834"/>
      <c r="G361" s="834"/>
      <c r="H361" s="834"/>
      <c r="I361" s="834"/>
      <c r="J361" s="834"/>
      <c r="K361" s="834"/>
      <c r="L361" s="834"/>
      <c r="M361" s="834"/>
      <c r="N361" s="834"/>
      <c r="O361" s="834"/>
      <c r="P361" s="834"/>
      <c r="Q361" s="834"/>
      <c r="R361" s="834"/>
      <c r="S361" s="834"/>
      <c r="T361" s="834"/>
      <c r="U361" s="834"/>
      <c r="V361" s="834"/>
      <c r="W361" s="834"/>
      <c r="X361" s="834"/>
      <c r="Y361" s="834"/>
      <c r="Z361" s="834"/>
      <c r="AA361" s="834"/>
      <c r="AB361" s="834"/>
      <c r="AC361" s="834"/>
      <c r="AD361" s="834"/>
      <c r="AE361" s="834"/>
      <c r="AF361" s="834"/>
      <c r="AG361" s="834"/>
      <c r="AH361" s="834"/>
      <c r="AI361" s="834"/>
      <c r="AJ361" s="834"/>
      <c r="AK361" s="834"/>
      <c r="AL361" s="834"/>
      <c r="AM361" s="834"/>
      <c r="AN361" s="834"/>
      <c r="AO361" s="834"/>
      <c r="AP361" s="834"/>
      <c r="AQ361" s="834"/>
      <c r="AR361" s="834"/>
      <c r="AV361" s="354"/>
    </row>
    <row r="362" spans="3:48" ht="21" customHeight="1" x14ac:dyDescent="0.4">
      <c r="C362" s="1034" t="s">
        <v>104</v>
      </c>
      <c r="D362" s="1036"/>
      <c r="E362" s="1036"/>
      <c r="F362" s="1036"/>
      <c r="G362" s="1036"/>
      <c r="H362" s="1036"/>
      <c r="I362" s="1036"/>
      <c r="J362" s="1036"/>
      <c r="K362" s="1036"/>
      <c r="L362" s="1036"/>
      <c r="M362" s="1036"/>
      <c r="N362" s="1036"/>
      <c r="O362" s="1036"/>
      <c r="P362" s="1036"/>
      <c r="Q362" s="1036"/>
      <c r="R362" s="1036"/>
      <c r="S362" s="1036"/>
      <c r="T362" s="1036"/>
      <c r="U362" s="1036"/>
      <c r="V362" s="1036"/>
      <c r="W362" s="1036"/>
      <c r="X362" s="1036"/>
      <c r="Y362" s="1036"/>
      <c r="Z362" s="1036"/>
      <c r="AA362" s="1036"/>
      <c r="AB362" s="1036"/>
      <c r="AC362" s="1036"/>
      <c r="AD362" s="1036"/>
      <c r="AE362" s="1036"/>
      <c r="AF362" s="1036"/>
      <c r="AG362" s="1036"/>
      <c r="AH362" s="1036"/>
      <c r="AI362" s="1036"/>
      <c r="AJ362" s="1036"/>
      <c r="AK362" s="1127" t="s">
        <v>84</v>
      </c>
      <c r="AL362" s="1127"/>
      <c r="AM362" s="1127"/>
      <c r="AN362" s="1127"/>
      <c r="AO362" s="1127"/>
      <c r="AP362" s="1127"/>
      <c r="AQ362" s="1127"/>
      <c r="AR362" s="1127"/>
      <c r="AS362" s="1128"/>
    </row>
    <row r="363" spans="3:48" ht="21" customHeight="1" x14ac:dyDescent="0.4">
      <c r="C363" s="169"/>
      <c r="D363" s="1174" t="s">
        <v>78</v>
      </c>
      <c r="E363" s="1174"/>
      <c r="F363" s="1174"/>
      <c r="G363" s="1174"/>
      <c r="H363" s="1174"/>
      <c r="I363" s="1174"/>
      <c r="J363" s="1174"/>
      <c r="K363" s="1174"/>
      <c r="L363" s="1174"/>
      <c r="M363" s="1157" t="s">
        <v>24</v>
      </c>
      <c r="N363" s="1157"/>
      <c r="O363" s="1157"/>
      <c r="P363" s="1157"/>
      <c r="Q363" s="1157"/>
      <c r="R363" s="1157"/>
      <c r="S363" s="1157"/>
      <c r="T363" s="1157"/>
      <c r="U363" s="1157" t="s">
        <v>25</v>
      </c>
      <c r="V363" s="1157"/>
      <c r="W363" s="1157"/>
      <c r="X363" s="1157"/>
      <c r="Y363" s="1157"/>
      <c r="Z363" s="1157"/>
      <c r="AA363" s="1157"/>
      <c r="AB363" s="1157"/>
      <c r="AC363" s="1157" t="s">
        <v>26</v>
      </c>
      <c r="AD363" s="1157"/>
      <c r="AE363" s="1157"/>
      <c r="AF363" s="1157"/>
      <c r="AG363" s="1157" t="s">
        <v>27</v>
      </c>
      <c r="AH363" s="1157"/>
      <c r="AI363" s="1157"/>
      <c r="AJ363" s="1157"/>
      <c r="AK363" s="1157"/>
      <c r="AL363" s="1157"/>
      <c r="AM363" s="1157"/>
      <c r="AN363" s="1157"/>
      <c r="AO363" s="1106"/>
      <c r="AP363" s="1107"/>
      <c r="AQ363" s="1107"/>
      <c r="AR363" s="1107"/>
      <c r="AS363" s="1108"/>
    </row>
    <row r="364" spans="3:48" ht="21" customHeight="1" x14ac:dyDescent="0.4">
      <c r="C364" s="169"/>
      <c r="D364" s="943" t="s">
        <v>79</v>
      </c>
      <c r="E364" s="943"/>
      <c r="F364" s="943"/>
      <c r="G364" s="943"/>
      <c r="H364" s="943"/>
      <c r="I364" s="943"/>
      <c r="J364" s="943"/>
      <c r="K364" s="943"/>
      <c r="L364" s="943"/>
      <c r="M364" s="1126"/>
      <c r="N364" s="1126"/>
      <c r="O364" s="1126"/>
      <c r="P364" s="1126"/>
      <c r="Q364" s="1126"/>
      <c r="R364" s="1126"/>
      <c r="S364" s="1126"/>
      <c r="T364" s="1126"/>
      <c r="U364" s="1126"/>
      <c r="V364" s="1126"/>
      <c r="W364" s="1126"/>
      <c r="X364" s="1126"/>
      <c r="Y364" s="1126"/>
      <c r="Z364" s="1126"/>
      <c r="AA364" s="1126"/>
      <c r="AB364" s="1126"/>
      <c r="AC364" s="1198"/>
      <c r="AD364" s="1198"/>
      <c r="AE364" s="1198"/>
      <c r="AF364" s="1198"/>
      <c r="AG364" s="1084">
        <f>IF(U364="",0,IF($AC$182="1/2",ROUNDDOWN(U364*0.5,0),IF($AC$182="2/3",ROUNDDOWN(U364*2/3,0),0)))</f>
        <v>0</v>
      </c>
      <c r="AH364" s="1085"/>
      <c r="AI364" s="1085"/>
      <c r="AJ364" s="1085"/>
      <c r="AK364" s="1085"/>
      <c r="AL364" s="1085"/>
      <c r="AM364" s="1085"/>
      <c r="AN364" s="1085"/>
      <c r="AO364" s="944"/>
      <c r="AP364" s="945"/>
      <c r="AQ364" s="945"/>
      <c r="AR364" s="945"/>
      <c r="AS364" s="946"/>
    </row>
    <row r="365" spans="3:48" ht="21" customHeight="1" x14ac:dyDescent="0.4">
      <c r="C365" s="169"/>
      <c r="D365" s="943" t="s">
        <v>80</v>
      </c>
      <c r="E365" s="943"/>
      <c r="F365" s="943"/>
      <c r="G365" s="943"/>
      <c r="H365" s="943"/>
      <c r="I365" s="943"/>
      <c r="J365" s="943"/>
      <c r="K365" s="943"/>
      <c r="L365" s="943"/>
      <c r="M365" s="1126"/>
      <c r="N365" s="1126"/>
      <c r="O365" s="1126"/>
      <c r="P365" s="1126"/>
      <c r="Q365" s="1126"/>
      <c r="R365" s="1126"/>
      <c r="S365" s="1126"/>
      <c r="T365" s="1126"/>
      <c r="U365" s="1126"/>
      <c r="V365" s="1126"/>
      <c r="W365" s="1126"/>
      <c r="X365" s="1126"/>
      <c r="Y365" s="1126"/>
      <c r="Z365" s="1126"/>
      <c r="AA365" s="1126"/>
      <c r="AB365" s="1126"/>
      <c r="AC365" s="1198"/>
      <c r="AD365" s="1198"/>
      <c r="AE365" s="1198"/>
      <c r="AF365" s="1198"/>
      <c r="AG365" s="1084">
        <f t="shared" ref="AG365:AG366" si="1">IF(U365="",0,IF($AC$182="1/2",ROUNDDOWN(U365*0.5,0),IF($AC$182="2/3",ROUNDDOWN(U365*2/3,0),0)))</f>
        <v>0</v>
      </c>
      <c r="AH365" s="1085"/>
      <c r="AI365" s="1085"/>
      <c r="AJ365" s="1085"/>
      <c r="AK365" s="1085"/>
      <c r="AL365" s="1085"/>
      <c r="AM365" s="1085"/>
      <c r="AN365" s="1085"/>
      <c r="AO365" s="944"/>
      <c r="AP365" s="945"/>
      <c r="AQ365" s="945"/>
      <c r="AR365" s="945"/>
      <c r="AS365" s="946"/>
    </row>
    <row r="366" spans="3:48" ht="21" customHeight="1" x14ac:dyDescent="0.4">
      <c r="C366" s="169"/>
      <c r="D366" s="943" t="s">
        <v>81</v>
      </c>
      <c r="E366" s="943"/>
      <c r="F366" s="943"/>
      <c r="G366" s="943"/>
      <c r="H366" s="943"/>
      <c r="I366" s="943"/>
      <c r="J366" s="943"/>
      <c r="K366" s="943"/>
      <c r="L366" s="943"/>
      <c r="M366" s="1126"/>
      <c r="N366" s="1126"/>
      <c r="O366" s="1126"/>
      <c r="P366" s="1126"/>
      <c r="Q366" s="1126"/>
      <c r="R366" s="1126"/>
      <c r="S366" s="1126"/>
      <c r="T366" s="1126"/>
      <c r="U366" s="1126"/>
      <c r="V366" s="1126"/>
      <c r="W366" s="1126"/>
      <c r="X366" s="1126"/>
      <c r="Y366" s="1126"/>
      <c r="Z366" s="1126"/>
      <c r="AA366" s="1126"/>
      <c r="AB366" s="1126"/>
      <c r="AC366" s="1198"/>
      <c r="AD366" s="1198"/>
      <c r="AE366" s="1198"/>
      <c r="AF366" s="1198"/>
      <c r="AG366" s="1084">
        <f t="shared" si="1"/>
        <v>0</v>
      </c>
      <c r="AH366" s="1085"/>
      <c r="AI366" s="1085"/>
      <c r="AJ366" s="1085"/>
      <c r="AK366" s="1085"/>
      <c r="AL366" s="1085"/>
      <c r="AM366" s="1085"/>
      <c r="AN366" s="1085"/>
      <c r="AO366" s="944"/>
      <c r="AP366" s="945"/>
      <c r="AQ366" s="945"/>
      <c r="AR366" s="945"/>
      <c r="AS366" s="946"/>
    </row>
    <row r="367" spans="3:48" ht="21" customHeight="1" x14ac:dyDescent="0.4">
      <c r="C367" s="169"/>
      <c r="D367" s="937" t="s">
        <v>82</v>
      </c>
      <c r="E367" s="937"/>
      <c r="F367" s="937"/>
      <c r="G367" s="937"/>
      <c r="H367" s="937"/>
      <c r="I367" s="937"/>
      <c r="J367" s="937"/>
      <c r="K367" s="937"/>
      <c r="L367" s="937"/>
      <c r="M367" s="949">
        <f>SUM(M364:T366)</f>
        <v>0</v>
      </c>
      <c r="N367" s="949"/>
      <c r="O367" s="949"/>
      <c r="P367" s="949"/>
      <c r="Q367" s="949"/>
      <c r="R367" s="949"/>
      <c r="S367" s="949"/>
      <c r="T367" s="949"/>
      <c r="U367" s="949">
        <f>SUM(U364:AB366)</f>
        <v>0</v>
      </c>
      <c r="V367" s="949"/>
      <c r="W367" s="949"/>
      <c r="X367" s="949"/>
      <c r="Y367" s="949"/>
      <c r="Z367" s="949"/>
      <c r="AA367" s="949"/>
      <c r="AB367" s="949"/>
      <c r="AC367" s="950" t="str">
        <f>AC182</f>
        <v/>
      </c>
      <c r="AD367" s="937"/>
      <c r="AE367" s="937"/>
      <c r="AF367" s="937"/>
      <c r="AG367" s="951">
        <f>SUM(AG364:AN366)</f>
        <v>0</v>
      </c>
      <c r="AH367" s="952"/>
      <c r="AI367" s="952"/>
      <c r="AJ367" s="952"/>
      <c r="AK367" s="952"/>
      <c r="AL367" s="952"/>
      <c r="AM367" s="952"/>
      <c r="AN367" s="953"/>
      <c r="AO367" s="947"/>
      <c r="AP367" s="825"/>
      <c r="AQ367" s="825"/>
      <c r="AR367" s="825"/>
      <c r="AS367" s="948"/>
    </row>
    <row r="368" spans="3:48" ht="21" customHeight="1" x14ac:dyDescent="0.4">
      <c r="C368" s="169"/>
      <c r="D368" s="910" t="s">
        <v>106</v>
      </c>
      <c r="E368" s="911"/>
      <c r="F368" s="911"/>
      <c r="G368" s="911"/>
      <c r="H368" s="911"/>
      <c r="I368" s="911"/>
      <c r="J368" s="911"/>
      <c r="K368" s="911"/>
      <c r="L368" s="911"/>
      <c r="M368" s="911"/>
      <c r="N368" s="911"/>
      <c r="O368" s="911"/>
      <c r="P368" s="911"/>
      <c r="Q368" s="911"/>
      <c r="R368" s="911"/>
      <c r="S368" s="911"/>
      <c r="T368" s="912"/>
      <c r="U368" s="938" t="str">
        <f>IF(AND(AG182&lt;&gt;0,AG367&lt;&gt;0),U182-U367,"")</f>
        <v/>
      </c>
      <c r="V368" s="939"/>
      <c r="W368" s="939"/>
      <c r="X368" s="939"/>
      <c r="Y368" s="939"/>
      <c r="Z368" s="939"/>
      <c r="AA368" s="939"/>
      <c r="AB368" s="421" t="s">
        <v>105</v>
      </c>
      <c r="AC368" s="1364" t="str">
        <f>IF(AND(AG182&lt;&gt;0,AG367&lt;&gt;0),ROUND(U368/U182,3),"")</f>
        <v/>
      </c>
      <c r="AD368" s="1365"/>
      <c r="AE368" s="1365"/>
      <c r="AF368" s="1366"/>
      <c r="AG368" s="1367"/>
      <c r="AH368" s="1368"/>
      <c r="AI368" s="1368"/>
      <c r="AJ368" s="1368"/>
      <c r="AK368" s="1368"/>
      <c r="AL368" s="1368"/>
      <c r="AM368" s="1368"/>
      <c r="AN368" s="1368"/>
      <c r="AO368" s="1368"/>
      <c r="AP368" s="1368"/>
      <c r="AQ368" s="1368"/>
      <c r="AR368" s="1368"/>
      <c r="AS368" s="1369"/>
    </row>
    <row r="369" spans="1:47" ht="21" customHeight="1" thickBot="1" x14ac:dyDescent="0.45">
      <c r="C369" s="1361" t="str">
        <f>IF(AG367=0,"",IF(AG182&lt;AG367,"申請時の計画数を超えています。",IF(AC368=0,"基準適合です",IF(AC368&gt;=0.1,"10%以上の減少です。承認を受けて下さい。","10%未満の減少です。届出が必要です。"))))</f>
        <v/>
      </c>
      <c r="D369" s="1362"/>
      <c r="E369" s="1362"/>
      <c r="F369" s="1362"/>
      <c r="G369" s="1362"/>
      <c r="H369" s="1362"/>
      <c r="I369" s="1362"/>
      <c r="J369" s="1362"/>
      <c r="K369" s="1362"/>
      <c r="L369" s="1362"/>
      <c r="M369" s="1362"/>
      <c r="N369" s="1362"/>
      <c r="O369" s="1362"/>
      <c r="P369" s="1362"/>
      <c r="Q369" s="1362"/>
      <c r="R369" s="1362"/>
      <c r="S369" s="1362"/>
      <c r="T369" s="1362"/>
      <c r="U369" s="1362"/>
      <c r="V369" s="1362"/>
      <c r="W369" s="1362"/>
      <c r="X369" s="1362"/>
      <c r="Y369" s="1362"/>
      <c r="Z369" s="1362"/>
      <c r="AA369" s="1362"/>
      <c r="AB369" s="1362"/>
      <c r="AC369" s="1362"/>
      <c r="AD369" s="1362"/>
      <c r="AE369" s="1362"/>
      <c r="AF369" s="1362"/>
      <c r="AG369" s="1362"/>
      <c r="AH369" s="1362"/>
      <c r="AI369" s="1362"/>
      <c r="AJ369" s="1362"/>
      <c r="AK369" s="1362"/>
      <c r="AL369" s="1362"/>
      <c r="AM369" s="1362"/>
      <c r="AN369" s="1362"/>
      <c r="AO369" s="1362"/>
      <c r="AP369" s="1362"/>
      <c r="AQ369" s="1362"/>
      <c r="AR369" s="1362"/>
      <c r="AS369" s="1363"/>
    </row>
    <row r="370" spans="1:47" ht="21" customHeight="1" x14ac:dyDescent="0.4">
      <c r="C370" s="156"/>
      <c r="D370" s="156"/>
      <c r="E370" s="156"/>
      <c r="F370" s="154"/>
      <c r="G370" s="154"/>
      <c r="H370" s="154"/>
      <c r="I370" s="154"/>
      <c r="J370" s="154"/>
      <c r="K370" s="154"/>
      <c r="L370" s="154"/>
      <c r="M370" s="154"/>
      <c r="N370" s="154"/>
      <c r="O370" s="157"/>
      <c r="P370" s="157"/>
      <c r="Q370" s="157"/>
      <c r="R370" s="157"/>
      <c r="S370" s="157"/>
      <c r="T370" s="157"/>
      <c r="U370" s="157"/>
      <c r="V370" s="158"/>
      <c r="W370" s="186"/>
      <c r="X370" s="186"/>
      <c r="Y370" s="186"/>
      <c r="Z370" s="186"/>
      <c r="AA370" s="186"/>
      <c r="AB370" s="186"/>
      <c r="AC370" s="186"/>
      <c r="AD370" s="155"/>
      <c r="AE370" s="155"/>
      <c r="AF370" s="155"/>
      <c r="AG370" s="155"/>
      <c r="AH370" s="155"/>
      <c r="AI370" s="155"/>
      <c r="AJ370" s="155"/>
      <c r="AK370" s="155"/>
      <c r="AL370" s="155"/>
      <c r="AM370" s="155"/>
      <c r="AN370" s="155"/>
      <c r="AO370" s="155"/>
      <c r="AP370" s="155"/>
      <c r="AQ370" s="155"/>
      <c r="AR370" s="155"/>
      <c r="AS370" s="155"/>
      <c r="AT370" s="155"/>
      <c r="AU370" s="155"/>
    </row>
    <row r="371" spans="1:47" ht="21" customHeight="1" x14ac:dyDescent="0.4">
      <c r="A371" s="222"/>
      <c r="B371" s="222"/>
      <c r="C371" s="226"/>
      <c r="D371" s="226"/>
      <c r="E371" s="226"/>
      <c r="F371" s="225"/>
      <c r="G371" s="225"/>
      <c r="H371" s="225"/>
      <c r="I371" s="225"/>
      <c r="J371" s="225"/>
      <c r="K371" s="225"/>
      <c r="L371" s="225"/>
      <c r="M371" s="225"/>
      <c r="N371" s="225"/>
      <c r="O371" s="227"/>
      <c r="P371" s="227"/>
      <c r="Q371" s="227"/>
      <c r="R371" s="227"/>
      <c r="S371" s="227"/>
      <c r="T371" s="227"/>
      <c r="U371" s="227"/>
      <c r="V371" s="228"/>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954" t="s">
        <v>570</v>
      </c>
      <c r="AR371" s="954"/>
      <c r="AS371" s="954"/>
      <c r="AT371" s="155"/>
      <c r="AU371" s="155"/>
    </row>
    <row r="372" spans="1:47" ht="21" customHeight="1" x14ac:dyDescent="0.4">
      <c r="C372" s="156"/>
      <c r="D372" s="156"/>
      <c r="E372" s="156"/>
      <c r="F372" s="154"/>
      <c r="G372" s="154"/>
      <c r="H372" s="154"/>
      <c r="I372" s="154"/>
      <c r="J372" s="154"/>
      <c r="K372" s="154"/>
      <c r="L372" s="154"/>
      <c r="M372" s="154"/>
      <c r="N372" s="154"/>
      <c r="O372" s="157"/>
      <c r="P372" s="157"/>
      <c r="Q372" s="157"/>
      <c r="R372" s="157"/>
      <c r="S372" s="157"/>
      <c r="T372" s="157"/>
      <c r="U372" s="157"/>
      <c r="V372" s="158"/>
      <c r="W372" s="186"/>
      <c r="X372" s="186"/>
      <c r="Y372" s="186"/>
      <c r="Z372" s="186"/>
      <c r="AA372" s="186"/>
      <c r="AB372" s="186"/>
      <c r="AC372" s="186"/>
      <c r="AD372" s="155"/>
      <c r="AE372" s="155"/>
      <c r="AF372" s="155"/>
      <c r="AG372" s="155"/>
      <c r="AH372" s="155"/>
      <c r="AI372" s="155"/>
      <c r="AJ372" s="155"/>
      <c r="AK372" s="155"/>
      <c r="AL372" s="155"/>
      <c r="AM372" s="155"/>
      <c r="AN372" s="155"/>
      <c r="AO372" s="155"/>
      <c r="AP372" s="155"/>
      <c r="AQ372" s="155"/>
      <c r="AR372" s="155"/>
      <c r="AS372" s="155"/>
      <c r="AT372" s="155"/>
      <c r="AU372" s="155"/>
    </row>
    <row r="373" spans="1:47" ht="21" customHeight="1" x14ac:dyDescent="0.4">
      <c r="A373" s="1176" t="s">
        <v>573</v>
      </c>
      <c r="B373" s="1176"/>
      <c r="C373" s="1176"/>
      <c r="D373" s="1176"/>
      <c r="E373" s="1176"/>
      <c r="F373" s="1176"/>
      <c r="G373" s="1176"/>
      <c r="H373" s="1176"/>
      <c r="I373" s="1176"/>
      <c r="J373" s="1176"/>
      <c r="K373" s="1176"/>
      <c r="L373" s="1176"/>
      <c r="M373" s="1176"/>
      <c r="N373" s="1176"/>
      <c r="O373" s="1176"/>
      <c r="P373" s="1176"/>
      <c r="Q373" s="1176"/>
      <c r="R373" s="1176"/>
      <c r="S373" s="1176"/>
      <c r="T373" s="1176"/>
      <c r="U373" s="1176"/>
      <c r="V373" s="1176"/>
      <c r="W373" s="1176"/>
      <c r="X373" s="1176"/>
      <c r="Y373" s="1176"/>
      <c r="Z373" s="1176"/>
      <c r="AA373" s="1176"/>
      <c r="AB373" s="1176"/>
      <c r="AC373" s="1176"/>
      <c r="AD373" s="1176"/>
      <c r="AE373" s="1176"/>
      <c r="AF373" s="1176"/>
      <c r="AG373" s="1176"/>
      <c r="AH373" s="1176"/>
      <c r="AI373" s="1176"/>
      <c r="AJ373" s="1176"/>
      <c r="AK373" s="1176"/>
      <c r="AL373" s="1176"/>
      <c r="AM373" s="1176"/>
      <c r="AN373" s="1176"/>
      <c r="AO373" s="1176"/>
      <c r="AP373" s="1176"/>
      <c r="AQ373" s="1176"/>
      <c r="AR373" s="1176"/>
      <c r="AS373" s="1176"/>
    </row>
    <row r="374" spans="1:47" ht="21" customHeight="1" thickBot="1" x14ac:dyDescent="0.45">
      <c r="A374" s="307"/>
      <c r="B374" s="307"/>
      <c r="C374" s="307"/>
      <c r="D374" s="307"/>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row>
    <row r="375" spans="1:47" ht="21" customHeight="1" x14ac:dyDescent="0.4">
      <c r="C375" s="1192" t="s">
        <v>34</v>
      </c>
      <c r="D375" s="1193"/>
      <c r="E375" s="1193"/>
      <c r="F375" s="1193"/>
      <c r="G375" s="1193"/>
      <c r="H375" s="1193"/>
      <c r="I375" s="1193"/>
      <c r="J375" s="1193"/>
      <c r="K375" s="1193"/>
      <c r="L375" s="1193"/>
      <c r="M375" s="1193"/>
      <c r="N375" s="1193"/>
      <c r="O375" s="1193"/>
      <c r="P375" s="1193"/>
      <c r="Q375" s="1193"/>
      <c r="R375" s="1193"/>
      <c r="S375" s="1193"/>
      <c r="T375" s="1193"/>
      <c r="U375" s="1193"/>
      <c r="V375" s="1193"/>
      <c r="W375" s="1193"/>
      <c r="X375" s="1193"/>
      <c r="Y375" s="1193"/>
      <c r="Z375" s="1193"/>
      <c r="AA375" s="1193"/>
      <c r="AB375" s="1193"/>
      <c r="AC375" s="1193"/>
      <c r="AD375" s="1193"/>
      <c r="AE375" s="1193"/>
      <c r="AF375" s="1193"/>
      <c r="AG375" s="1193"/>
      <c r="AH375" s="1193"/>
      <c r="AI375" s="1193"/>
      <c r="AJ375" s="1193"/>
      <c r="AK375" s="1193"/>
      <c r="AL375" s="1193"/>
      <c r="AM375" s="1193"/>
      <c r="AN375" s="1193"/>
      <c r="AO375" s="1193"/>
      <c r="AP375" s="1193"/>
      <c r="AQ375" s="1193"/>
      <c r="AR375" s="1193"/>
      <c r="AS375" s="1194"/>
    </row>
    <row r="376" spans="1:47" ht="21" customHeight="1" x14ac:dyDescent="0.4">
      <c r="C376" s="418"/>
      <c r="D376" s="1195" t="s">
        <v>29</v>
      </c>
      <c r="E376" s="1196"/>
      <c r="F376" s="1196"/>
      <c r="G376" s="1196"/>
      <c r="H376" s="1196"/>
      <c r="I376" s="1196"/>
      <c r="J376" s="1196"/>
      <c r="K376" s="1196"/>
      <c r="L376" s="1197"/>
      <c r="M376" s="1133"/>
      <c r="N376" s="1133"/>
      <c r="O376" s="1133"/>
      <c r="P376" s="1133"/>
      <c r="Q376" s="1133"/>
      <c r="R376" s="1133"/>
      <c r="S376" s="1133"/>
      <c r="T376" s="1145" t="str">
        <f>IF(AND(M376&lt;&gt;"",ISERROR(DAY(M376))),"エラー","")</f>
        <v/>
      </c>
      <c r="U376" s="1129"/>
      <c r="V376" s="1129"/>
      <c r="W376" s="1129"/>
      <c r="X376" s="1129" t="str">
        <f>IF(AND(M376="",OR($M$15&lt;&gt;"")),"交付決定日が必要です","")</f>
        <v/>
      </c>
      <c r="Y376" s="1129"/>
      <c r="Z376" s="1129"/>
      <c r="AA376" s="1129"/>
      <c r="AB376" s="1129"/>
      <c r="AC376" s="1129"/>
      <c r="AD376" s="1129"/>
      <c r="AE376" s="1129"/>
      <c r="AF376" s="1129"/>
      <c r="AG376" s="1129"/>
      <c r="AH376" s="1129"/>
      <c r="AI376" s="1129"/>
      <c r="AJ376" s="1129"/>
      <c r="AK376" s="1129"/>
      <c r="AL376" s="1129"/>
      <c r="AM376" s="1129"/>
      <c r="AN376" s="1129"/>
      <c r="AO376" s="1129"/>
      <c r="AP376" s="1129"/>
      <c r="AQ376" s="1129"/>
      <c r="AR376" s="1129"/>
      <c r="AS376" s="1130"/>
    </row>
    <row r="377" spans="1:47" ht="21" customHeight="1" thickBot="1" x14ac:dyDescent="0.45">
      <c r="C377" s="419"/>
      <c r="D377" s="1146" t="s">
        <v>30</v>
      </c>
      <c r="E377" s="1147"/>
      <c r="F377" s="1147"/>
      <c r="G377" s="1147"/>
      <c r="H377" s="1147"/>
      <c r="I377" s="1147"/>
      <c r="J377" s="1147"/>
      <c r="K377" s="1147"/>
      <c r="L377" s="1148"/>
      <c r="M377" s="1149"/>
      <c r="N377" s="1149"/>
      <c r="O377" s="1149"/>
      <c r="P377" s="1149"/>
      <c r="Q377" s="1149"/>
      <c r="R377" s="1149"/>
      <c r="S377" s="1149"/>
      <c r="T377" s="1150"/>
      <c r="U377" s="1151"/>
      <c r="V377" s="1151"/>
      <c r="W377" s="1151"/>
      <c r="X377" s="1166" t="str">
        <f>IF(AND(M377="",OR($M$15&lt;&gt;"")),"交付決定番号が必要です","")</f>
        <v/>
      </c>
      <c r="Y377" s="1166"/>
      <c r="Z377" s="1166"/>
      <c r="AA377" s="1166"/>
      <c r="AB377" s="1166"/>
      <c r="AC377" s="1166"/>
      <c r="AD377" s="1166"/>
      <c r="AE377" s="1166"/>
      <c r="AF377" s="1166"/>
      <c r="AG377" s="1166"/>
      <c r="AH377" s="1166"/>
      <c r="AI377" s="1166"/>
      <c r="AJ377" s="1166"/>
      <c r="AK377" s="1166"/>
      <c r="AL377" s="1166"/>
      <c r="AM377" s="1166"/>
      <c r="AN377" s="1166"/>
      <c r="AO377" s="1166"/>
      <c r="AP377" s="1166"/>
      <c r="AQ377" s="1166"/>
      <c r="AR377" s="1166"/>
      <c r="AS377" s="1167"/>
    </row>
    <row r="378" spans="1:47" ht="21" customHeight="1" thickBot="1" x14ac:dyDescent="0.45">
      <c r="A378" s="307"/>
      <c r="B378" s="307"/>
      <c r="C378" s="307"/>
      <c r="D378" s="307"/>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row>
    <row r="379" spans="1:47" ht="17.100000000000001" hidden="1" customHeight="1" thickBot="1" x14ac:dyDescent="0.45">
      <c r="C379" s="156"/>
      <c r="D379" s="156"/>
      <c r="E379" s="156"/>
      <c r="F379" s="154"/>
      <c r="G379" s="154"/>
      <c r="H379" s="154"/>
      <c r="I379" s="154"/>
      <c r="J379" s="154"/>
      <c r="K379" s="154"/>
      <c r="L379" s="154"/>
      <c r="M379" s="154"/>
      <c r="N379" s="154"/>
      <c r="O379" s="157"/>
      <c r="P379" s="157"/>
      <c r="Q379" s="157"/>
      <c r="R379" s="157"/>
      <c r="S379" s="157"/>
      <c r="T379" s="157"/>
      <c r="U379" s="157"/>
      <c r="V379" s="158"/>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row>
    <row r="380" spans="1:47" ht="21" customHeight="1" x14ac:dyDescent="0.4">
      <c r="B380" s="159"/>
      <c r="C380" s="940" t="s">
        <v>103</v>
      </c>
      <c r="D380" s="941"/>
      <c r="E380" s="941"/>
      <c r="F380" s="941"/>
      <c r="G380" s="941"/>
      <c r="H380" s="941"/>
      <c r="I380" s="941"/>
      <c r="J380" s="941"/>
      <c r="K380" s="941"/>
      <c r="L380" s="941"/>
      <c r="M380" s="941"/>
      <c r="N380" s="941"/>
      <c r="O380" s="941"/>
      <c r="P380" s="941"/>
      <c r="Q380" s="941"/>
      <c r="R380" s="941"/>
      <c r="S380" s="941"/>
      <c r="T380" s="941"/>
      <c r="U380" s="941"/>
      <c r="V380" s="941"/>
      <c r="W380" s="941"/>
      <c r="X380" s="941"/>
      <c r="Y380" s="941"/>
      <c r="Z380" s="941"/>
      <c r="AA380" s="941"/>
      <c r="AB380" s="941"/>
      <c r="AC380" s="941"/>
      <c r="AD380" s="941"/>
      <c r="AE380" s="941"/>
      <c r="AF380" s="941"/>
      <c r="AG380" s="941"/>
      <c r="AH380" s="941"/>
      <c r="AI380" s="941"/>
      <c r="AJ380" s="941"/>
      <c r="AK380" s="941"/>
      <c r="AL380" s="941"/>
      <c r="AM380" s="941"/>
      <c r="AN380" s="941"/>
      <c r="AO380" s="941"/>
      <c r="AP380" s="941"/>
      <c r="AQ380" s="941"/>
      <c r="AR380" s="941"/>
      <c r="AS380" s="942"/>
    </row>
    <row r="381" spans="1:47" ht="21" customHeight="1" x14ac:dyDescent="0.4">
      <c r="C381" s="163"/>
      <c r="D381" s="897" t="s">
        <v>44</v>
      </c>
      <c r="E381" s="898"/>
      <c r="F381" s="898"/>
      <c r="G381" s="898"/>
      <c r="H381" s="898"/>
      <c r="I381" s="898"/>
      <c r="J381" s="898"/>
      <c r="K381" s="898"/>
      <c r="L381" s="899"/>
      <c r="M381" s="1133"/>
      <c r="N381" s="1133"/>
      <c r="O381" s="1133"/>
      <c r="P381" s="1133"/>
      <c r="Q381" s="1133"/>
      <c r="R381" s="1133"/>
      <c r="S381" s="1133"/>
      <c r="T381" s="1145" t="str">
        <f>IF(AND(M381&lt;&gt;"",ISERROR(DAY(M381))),"エラー","")</f>
        <v/>
      </c>
      <c r="U381" s="1129"/>
      <c r="V381" s="1129"/>
      <c r="W381" s="1129"/>
      <c r="X381" s="898"/>
      <c r="Y381" s="898"/>
      <c r="Z381" s="898"/>
      <c r="AA381" s="898"/>
      <c r="AB381" s="898"/>
      <c r="AC381" s="898"/>
      <c r="AD381" s="898"/>
      <c r="AE381" s="898"/>
      <c r="AF381" s="898"/>
      <c r="AG381" s="898"/>
      <c r="AH381" s="898"/>
      <c r="AI381" s="898"/>
      <c r="AJ381" s="898"/>
      <c r="AK381" s="898"/>
      <c r="AL381" s="898"/>
      <c r="AM381" s="898"/>
      <c r="AN381" s="898"/>
      <c r="AO381" s="898"/>
      <c r="AP381" s="898"/>
      <c r="AQ381" s="898"/>
      <c r="AR381" s="898"/>
      <c r="AS381" s="998"/>
    </row>
    <row r="382" spans="1:47" ht="21" customHeight="1" thickBot="1" x14ac:dyDescent="0.45">
      <c r="C382" s="164"/>
      <c r="D382" s="1152" t="s">
        <v>45</v>
      </c>
      <c r="E382" s="1000"/>
      <c r="F382" s="1000"/>
      <c r="G382" s="1000"/>
      <c r="H382" s="1000"/>
      <c r="I382" s="1000"/>
      <c r="J382" s="1000"/>
      <c r="K382" s="1000"/>
      <c r="L382" s="1020"/>
      <c r="M382" s="1134"/>
      <c r="N382" s="1134"/>
      <c r="O382" s="1134"/>
      <c r="P382" s="1134"/>
      <c r="Q382" s="1134"/>
      <c r="R382" s="1134"/>
      <c r="S382" s="1134"/>
      <c r="T382" s="1131" t="str">
        <f>IF(AND(M382&lt;&gt;"",ISERROR(DAY(M382))),"エラー","")</f>
        <v/>
      </c>
      <c r="U382" s="1132"/>
      <c r="V382" s="1132"/>
      <c r="W382" s="1132"/>
      <c r="X382" s="1135"/>
      <c r="Y382" s="1135"/>
      <c r="Z382" s="1135"/>
      <c r="AA382" s="1135"/>
      <c r="AB382" s="1135"/>
      <c r="AC382" s="1135"/>
      <c r="AD382" s="1135"/>
      <c r="AE382" s="1135"/>
      <c r="AF382" s="1135"/>
      <c r="AG382" s="1135"/>
      <c r="AH382" s="1135"/>
      <c r="AI382" s="1135"/>
      <c r="AJ382" s="1135"/>
      <c r="AK382" s="1135"/>
      <c r="AL382" s="1135"/>
      <c r="AM382" s="1135"/>
      <c r="AN382" s="1135"/>
      <c r="AO382" s="1135"/>
      <c r="AP382" s="1135"/>
      <c r="AQ382" s="1135"/>
      <c r="AR382" s="1135"/>
      <c r="AS382" s="1136"/>
    </row>
    <row r="383" spans="1:47" ht="21" customHeight="1" x14ac:dyDescent="0.4">
      <c r="C383" s="153"/>
      <c r="D383" s="154"/>
      <c r="E383" s="154"/>
      <c r="F383" s="154"/>
      <c r="G383" s="154"/>
      <c r="H383" s="154"/>
      <c r="I383" s="154"/>
      <c r="J383" s="154"/>
      <c r="K383" s="154"/>
      <c r="L383" s="154"/>
      <c r="M383" s="603"/>
      <c r="N383" s="603"/>
      <c r="O383" s="603"/>
      <c r="P383" s="603"/>
      <c r="Q383" s="603"/>
      <c r="R383" s="603"/>
      <c r="S383" s="603"/>
      <c r="T383" s="604"/>
      <c r="U383" s="604"/>
      <c r="V383" s="604"/>
      <c r="W383" s="604"/>
      <c r="X383" s="605"/>
      <c r="Y383" s="605"/>
      <c r="Z383" s="605"/>
      <c r="AA383" s="605"/>
      <c r="AB383" s="605"/>
      <c r="AC383" s="605"/>
      <c r="AD383" s="605"/>
      <c r="AE383" s="605"/>
      <c r="AF383" s="605"/>
      <c r="AG383" s="605"/>
      <c r="AH383" s="605"/>
      <c r="AI383" s="605"/>
      <c r="AJ383" s="605"/>
      <c r="AK383" s="605"/>
      <c r="AL383" s="605"/>
      <c r="AM383" s="605"/>
      <c r="AN383" s="605"/>
      <c r="AO383" s="605"/>
      <c r="AP383" s="605"/>
      <c r="AQ383" s="605"/>
      <c r="AR383" s="605"/>
      <c r="AS383" s="605"/>
    </row>
    <row r="384" spans="1:47" ht="21" customHeight="1" thickBot="1" x14ac:dyDescent="0.45">
      <c r="C384" s="606" t="s">
        <v>682</v>
      </c>
      <c r="D384" s="154"/>
      <c r="E384" s="154"/>
      <c r="F384" s="154"/>
      <c r="G384" s="154"/>
      <c r="H384" s="154"/>
      <c r="I384" s="154"/>
      <c r="J384" s="154"/>
      <c r="K384" s="154"/>
      <c r="L384" s="154"/>
      <c r="M384" s="154"/>
      <c r="N384" s="154"/>
      <c r="O384" s="154"/>
      <c r="P384" s="154"/>
      <c r="Q384" s="154"/>
      <c r="R384" s="154"/>
      <c r="S384" s="154"/>
      <c r="T384" s="154"/>
      <c r="U384" s="154"/>
      <c r="V384" s="154"/>
      <c r="W384" s="604"/>
      <c r="X384" s="605"/>
      <c r="Y384" s="605"/>
      <c r="Z384" s="605"/>
      <c r="AA384" s="605"/>
      <c r="AB384" s="605"/>
      <c r="AC384" s="605"/>
      <c r="AD384" s="605"/>
      <c r="AE384" s="605"/>
      <c r="AF384" s="605"/>
      <c r="AG384" s="605"/>
      <c r="AH384" s="605"/>
      <c r="AI384" s="605"/>
      <c r="AJ384" s="605"/>
      <c r="AK384" s="605"/>
      <c r="AL384" s="605"/>
      <c r="AM384" s="605"/>
      <c r="AN384" s="605"/>
      <c r="AO384" s="605"/>
      <c r="AP384" s="605"/>
      <c r="AQ384" s="605"/>
      <c r="AR384" s="605"/>
      <c r="AS384" s="605"/>
    </row>
    <row r="385" spans="3:45" ht="21" customHeight="1" x14ac:dyDescent="0.4">
      <c r="C385" s="928"/>
      <c r="D385" s="929"/>
      <c r="E385" s="929"/>
      <c r="F385" s="929"/>
      <c r="G385" s="929"/>
      <c r="H385" s="929"/>
      <c r="I385" s="929"/>
      <c r="J385" s="929"/>
      <c r="K385" s="929"/>
      <c r="L385" s="929"/>
      <c r="M385" s="929"/>
      <c r="N385" s="929"/>
      <c r="O385" s="929"/>
      <c r="P385" s="929"/>
      <c r="Q385" s="929"/>
      <c r="R385" s="929"/>
      <c r="S385" s="929"/>
      <c r="T385" s="929"/>
      <c r="U385" s="929"/>
      <c r="V385" s="929"/>
      <c r="W385" s="929"/>
      <c r="X385" s="929"/>
      <c r="Y385" s="929"/>
      <c r="Z385" s="929"/>
      <c r="AA385" s="929"/>
      <c r="AB385" s="929"/>
      <c r="AC385" s="929"/>
      <c r="AD385" s="929"/>
      <c r="AE385" s="929"/>
      <c r="AF385" s="929"/>
      <c r="AG385" s="929"/>
      <c r="AH385" s="929"/>
      <c r="AI385" s="929"/>
      <c r="AJ385" s="929"/>
      <c r="AK385" s="929"/>
      <c r="AL385" s="929"/>
      <c r="AM385" s="929"/>
      <c r="AN385" s="929"/>
      <c r="AO385" s="929"/>
      <c r="AP385" s="929"/>
      <c r="AQ385" s="929"/>
      <c r="AR385" s="929"/>
      <c r="AS385" s="930"/>
    </row>
    <row r="386" spans="3:45" ht="21" customHeight="1" x14ac:dyDescent="0.4">
      <c r="C386" s="931"/>
      <c r="D386" s="932"/>
      <c r="E386" s="932"/>
      <c r="F386" s="932"/>
      <c r="G386" s="932"/>
      <c r="H386" s="932"/>
      <c r="I386" s="932"/>
      <c r="J386" s="932"/>
      <c r="K386" s="932"/>
      <c r="L386" s="932"/>
      <c r="M386" s="932"/>
      <c r="N386" s="932"/>
      <c r="O386" s="932"/>
      <c r="P386" s="932"/>
      <c r="Q386" s="932"/>
      <c r="R386" s="932"/>
      <c r="S386" s="932"/>
      <c r="T386" s="932"/>
      <c r="U386" s="932"/>
      <c r="V386" s="932"/>
      <c r="W386" s="932"/>
      <c r="X386" s="932"/>
      <c r="Y386" s="932"/>
      <c r="Z386" s="932"/>
      <c r="AA386" s="932"/>
      <c r="AB386" s="932"/>
      <c r="AC386" s="932"/>
      <c r="AD386" s="932"/>
      <c r="AE386" s="932"/>
      <c r="AF386" s="932"/>
      <c r="AG386" s="932"/>
      <c r="AH386" s="932"/>
      <c r="AI386" s="932"/>
      <c r="AJ386" s="932"/>
      <c r="AK386" s="932"/>
      <c r="AL386" s="932"/>
      <c r="AM386" s="932"/>
      <c r="AN386" s="932"/>
      <c r="AO386" s="932"/>
      <c r="AP386" s="932"/>
      <c r="AQ386" s="932"/>
      <c r="AR386" s="932"/>
      <c r="AS386" s="933"/>
    </row>
    <row r="387" spans="3:45" ht="21" customHeight="1" x14ac:dyDescent="0.4">
      <c r="C387" s="931"/>
      <c r="D387" s="932"/>
      <c r="E387" s="932"/>
      <c r="F387" s="932"/>
      <c r="G387" s="932"/>
      <c r="H387" s="932"/>
      <c r="I387" s="932"/>
      <c r="J387" s="932"/>
      <c r="K387" s="932"/>
      <c r="L387" s="932"/>
      <c r="M387" s="932"/>
      <c r="N387" s="932"/>
      <c r="O387" s="932"/>
      <c r="P387" s="932"/>
      <c r="Q387" s="932"/>
      <c r="R387" s="932"/>
      <c r="S387" s="932"/>
      <c r="T387" s="932"/>
      <c r="U387" s="932"/>
      <c r="V387" s="932"/>
      <c r="W387" s="932"/>
      <c r="X387" s="932"/>
      <c r="Y387" s="932"/>
      <c r="Z387" s="932"/>
      <c r="AA387" s="932"/>
      <c r="AB387" s="932"/>
      <c r="AC387" s="932"/>
      <c r="AD387" s="932"/>
      <c r="AE387" s="932"/>
      <c r="AF387" s="932"/>
      <c r="AG387" s="932"/>
      <c r="AH387" s="932"/>
      <c r="AI387" s="932"/>
      <c r="AJ387" s="932"/>
      <c r="AK387" s="932"/>
      <c r="AL387" s="932"/>
      <c r="AM387" s="932"/>
      <c r="AN387" s="932"/>
      <c r="AO387" s="932"/>
      <c r="AP387" s="932"/>
      <c r="AQ387" s="932"/>
      <c r="AR387" s="932"/>
      <c r="AS387" s="933"/>
    </row>
    <row r="388" spans="3:45" ht="21" customHeight="1" x14ac:dyDescent="0.4">
      <c r="C388" s="931"/>
      <c r="D388" s="932"/>
      <c r="E388" s="932"/>
      <c r="F388" s="932"/>
      <c r="G388" s="932"/>
      <c r="H388" s="932"/>
      <c r="I388" s="932"/>
      <c r="J388" s="932"/>
      <c r="K388" s="932"/>
      <c r="L388" s="932"/>
      <c r="M388" s="932"/>
      <c r="N388" s="932"/>
      <c r="O388" s="932"/>
      <c r="P388" s="932"/>
      <c r="Q388" s="932"/>
      <c r="R388" s="932"/>
      <c r="S388" s="932"/>
      <c r="T388" s="932"/>
      <c r="U388" s="932"/>
      <c r="V388" s="932"/>
      <c r="W388" s="932"/>
      <c r="X388" s="932"/>
      <c r="Y388" s="932"/>
      <c r="Z388" s="932"/>
      <c r="AA388" s="932"/>
      <c r="AB388" s="932"/>
      <c r="AC388" s="932"/>
      <c r="AD388" s="932"/>
      <c r="AE388" s="932"/>
      <c r="AF388" s="932"/>
      <c r="AG388" s="932"/>
      <c r="AH388" s="932"/>
      <c r="AI388" s="932"/>
      <c r="AJ388" s="932"/>
      <c r="AK388" s="932"/>
      <c r="AL388" s="932"/>
      <c r="AM388" s="932"/>
      <c r="AN388" s="932"/>
      <c r="AO388" s="932"/>
      <c r="AP388" s="932"/>
      <c r="AQ388" s="932"/>
      <c r="AR388" s="932"/>
      <c r="AS388" s="933"/>
    </row>
    <row r="389" spans="3:45" ht="21" customHeight="1" thickBot="1" x14ac:dyDescent="0.45">
      <c r="C389" s="934"/>
      <c r="D389" s="935"/>
      <c r="E389" s="935"/>
      <c r="F389" s="935"/>
      <c r="G389" s="935"/>
      <c r="H389" s="935"/>
      <c r="I389" s="935"/>
      <c r="J389" s="935"/>
      <c r="K389" s="935"/>
      <c r="L389" s="935"/>
      <c r="M389" s="935"/>
      <c r="N389" s="935"/>
      <c r="O389" s="935"/>
      <c r="P389" s="935"/>
      <c r="Q389" s="935"/>
      <c r="R389" s="935"/>
      <c r="S389" s="935"/>
      <c r="T389" s="935"/>
      <c r="U389" s="935"/>
      <c r="V389" s="935"/>
      <c r="W389" s="935"/>
      <c r="X389" s="935"/>
      <c r="Y389" s="935"/>
      <c r="Z389" s="935"/>
      <c r="AA389" s="935"/>
      <c r="AB389" s="935"/>
      <c r="AC389" s="935"/>
      <c r="AD389" s="935"/>
      <c r="AE389" s="935"/>
      <c r="AF389" s="935"/>
      <c r="AG389" s="935"/>
      <c r="AH389" s="935"/>
      <c r="AI389" s="935"/>
      <c r="AJ389" s="935"/>
      <c r="AK389" s="935"/>
      <c r="AL389" s="935"/>
      <c r="AM389" s="935"/>
      <c r="AN389" s="935"/>
      <c r="AO389" s="935"/>
      <c r="AP389" s="935"/>
      <c r="AQ389" s="935"/>
      <c r="AR389" s="935"/>
      <c r="AS389" s="936"/>
    </row>
    <row r="390" spans="3:45" ht="21" customHeight="1" thickBot="1" x14ac:dyDescent="0.45"/>
    <row r="391" spans="3:45" ht="21" customHeight="1" x14ac:dyDescent="0.4">
      <c r="C391" s="1034" t="s">
        <v>98</v>
      </c>
      <c r="D391" s="1036"/>
      <c r="E391" s="1036"/>
      <c r="F391" s="1036"/>
      <c r="G391" s="1036"/>
      <c r="H391" s="1036"/>
      <c r="I391" s="1036"/>
      <c r="J391" s="1036"/>
      <c r="K391" s="1036"/>
      <c r="L391" s="1036"/>
      <c r="M391" s="1036"/>
      <c r="N391" s="1036"/>
      <c r="O391" s="1036"/>
      <c r="P391" s="1036"/>
      <c r="Q391" s="1036"/>
      <c r="R391" s="1036"/>
      <c r="S391" s="1036"/>
      <c r="T391" s="1036"/>
      <c r="U391" s="1036"/>
      <c r="V391" s="1036"/>
      <c r="W391" s="1036"/>
      <c r="X391" s="1036"/>
      <c r="Y391" s="1036"/>
      <c r="Z391" s="1036"/>
      <c r="AA391" s="1036"/>
      <c r="AB391" s="1036"/>
      <c r="AC391" s="1036"/>
      <c r="AD391" s="1036"/>
      <c r="AE391" s="1036"/>
      <c r="AF391" s="1036"/>
      <c r="AG391" s="1036"/>
      <c r="AH391" s="1036"/>
      <c r="AI391" s="1036"/>
      <c r="AJ391" s="1036"/>
      <c r="AK391" s="1036"/>
      <c r="AL391" s="1036"/>
      <c r="AM391" s="1036"/>
      <c r="AN391" s="1036"/>
      <c r="AO391" s="1036"/>
      <c r="AP391" s="1036"/>
      <c r="AQ391" s="1036"/>
      <c r="AR391" s="1036"/>
      <c r="AS391" s="1071"/>
    </row>
    <row r="392" spans="3:45" ht="21" customHeight="1" x14ac:dyDescent="0.4">
      <c r="C392" s="169"/>
      <c r="D392" s="187" t="s">
        <v>733</v>
      </c>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8"/>
      <c r="AL392" s="188"/>
      <c r="AM392" s="188"/>
      <c r="AN392" s="188"/>
      <c r="AO392" s="188"/>
      <c r="AP392" s="188"/>
      <c r="AQ392" s="188"/>
      <c r="AR392" s="188"/>
      <c r="AS392" s="189"/>
    </row>
    <row r="393" spans="3:45" ht="21" customHeight="1" x14ac:dyDescent="0.4">
      <c r="C393" s="169"/>
      <c r="D393" s="190"/>
      <c r="E393" s="923" t="s">
        <v>727</v>
      </c>
      <c r="F393" s="1049"/>
      <c r="G393" s="1049"/>
      <c r="H393" s="1049"/>
      <c r="I393" s="1049"/>
      <c r="J393" s="1049"/>
      <c r="K393" s="1049"/>
      <c r="L393" s="1376"/>
      <c r="M393" s="905" t="str">
        <f>IF(AND(事業区分=1,M103&lt;&gt;""),M103,"")</f>
        <v/>
      </c>
      <c r="N393" s="927"/>
      <c r="O393" s="927"/>
      <c r="P393" s="927"/>
      <c r="Q393" s="927"/>
      <c r="R393" s="927"/>
      <c r="S393" s="422" t="s">
        <v>64</v>
      </c>
      <c r="T393" s="923" t="s">
        <v>731</v>
      </c>
      <c r="U393" s="924"/>
      <c r="V393" s="924"/>
      <c r="W393" s="924"/>
      <c r="X393" s="924"/>
      <c r="Y393" s="924"/>
      <c r="Z393" s="924"/>
      <c r="AA393" s="924"/>
      <c r="AB393" s="924"/>
      <c r="AC393" s="924"/>
      <c r="AD393" s="924"/>
      <c r="AE393" s="924"/>
      <c r="AF393" s="925"/>
      <c r="AG393" s="905" t="str">
        <f>IF(AND(事業区分=1,M104&lt;&gt;""),M104,"")</f>
        <v/>
      </c>
      <c r="AH393" s="906"/>
      <c r="AI393" s="906"/>
      <c r="AJ393" s="906"/>
      <c r="AK393" s="906"/>
      <c r="AL393" s="906"/>
      <c r="AM393" s="422" t="s">
        <v>64</v>
      </c>
      <c r="AN393" s="329"/>
      <c r="AO393" s="329"/>
      <c r="AP393" s="329"/>
      <c r="AQ393" s="329"/>
      <c r="AR393" s="329"/>
      <c r="AS393" s="617"/>
    </row>
    <row r="394" spans="3:45" ht="21" customHeight="1" x14ac:dyDescent="0.4">
      <c r="C394" s="169"/>
      <c r="D394" s="190"/>
      <c r="E394" s="1111" t="s">
        <v>728</v>
      </c>
      <c r="F394" s="1112"/>
      <c r="G394" s="1112"/>
      <c r="H394" s="1112"/>
      <c r="I394" s="1112"/>
      <c r="J394" s="1112"/>
      <c r="K394" s="1112"/>
      <c r="L394" s="1245"/>
      <c r="M394" s="905" t="str">
        <f>IF(AND(事業区分=1,M309&lt;&gt;""),M309,"")</f>
        <v/>
      </c>
      <c r="N394" s="927"/>
      <c r="O394" s="927"/>
      <c r="P394" s="927"/>
      <c r="Q394" s="927"/>
      <c r="R394" s="927"/>
      <c r="S394" s="422" t="s">
        <v>64</v>
      </c>
      <c r="T394" s="897" t="s">
        <v>732</v>
      </c>
      <c r="U394" s="855"/>
      <c r="V394" s="855"/>
      <c r="W394" s="855"/>
      <c r="X394" s="855"/>
      <c r="Y394" s="855"/>
      <c r="Z394" s="855"/>
      <c r="AA394" s="855"/>
      <c r="AB394" s="855"/>
      <c r="AC394" s="855"/>
      <c r="AD394" s="855"/>
      <c r="AE394" s="855"/>
      <c r="AF394" s="926"/>
      <c r="AG394" s="905" t="str">
        <f>IF(AND(事業区分=1,M310&lt;&gt;""),M310,"")</f>
        <v/>
      </c>
      <c r="AH394" s="906"/>
      <c r="AI394" s="906"/>
      <c r="AJ394" s="906"/>
      <c r="AK394" s="906"/>
      <c r="AL394" s="906"/>
      <c r="AM394" s="422" t="s">
        <v>64</v>
      </c>
      <c r="AN394" s="171"/>
      <c r="AO394" s="171"/>
      <c r="AP394" s="171"/>
      <c r="AQ394" s="171"/>
      <c r="AR394" s="171"/>
      <c r="AS394" s="616"/>
    </row>
    <row r="395" spans="3:45" ht="21" customHeight="1" x14ac:dyDescent="0.4">
      <c r="C395" s="169"/>
      <c r="D395" s="190"/>
      <c r="E395" s="913"/>
      <c r="F395" s="914"/>
      <c r="G395" s="914"/>
      <c r="H395" s="914"/>
      <c r="I395" s="910" t="s">
        <v>729</v>
      </c>
      <c r="J395" s="911"/>
      <c r="K395" s="911"/>
      <c r="L395" s="912"/>
      <c r="M395" s="905" t="str">
        <f>IF(AND(M393&lt;&gt;"",M394&lt;&gt;""),M393-M394,"")</f>
        <v/>
      </c>
      <c r="N395" s="906"/>
      <c r="O395" s="906"/>
      <c r="P395" s="906"/>
      <c r="Q395" s="906"/>
      <c r="R395" s="906"/>
      <c r="S395" s="422" t="s">
        <v>64</v>
      </c>
      <c r="T395" s="170"/>
      <c r="U395" s="171"/>
      <c r="V395" s="171"/>
      <c r="W395" s="171"/>
      <c r="X395" s="171"/>
      <c r="Y395" s="171"/>
      <c r="Z395" s="910" t="s">
        <v>730</v>
      </c>
      <c r="AA395" s="911"/>
      <c r="AB395" s="911"/>
      <c r="AC395" s="911"/>
      <c r="AD395" s="911"/>
      <c r="AE395" s="911"/>
      <c r="AF395" s="912"/>
      <c r="AG395" s="905" t="str">
        <f>IF(AND(AG393&lt;&gt;"",AG394&lt;&gt;""),AG393-AG394,"")</f>
        <v/>
      </c>
      <c r="AH395" s="906"/>
      <c r="AI395" s="906"/>
      <c r="AJ395" s="906"/>
      <c r="AK395" s="906"/>
      <c r="AL395" s="906"/>
      <c r="AM395" s="422" t="s">
        <v>64</v>
      </c>
      <c r="AN395" s="170"/>
      <c r="AO395" s="171"/>
      <c r="AP395" s="171"/>
      <c r="AQ395" s="171"/>
      <c r="AR395" s="171"/>
      <c r="AS395" s="616"/>
    </row>
    <row r="396" spans="3:45" ht="21" customHeight="1" x14ac:dyDescent="0.4">
      <c r="C396" s="169"/>
      <c r="D396" s="190"/>
      <c r="E396" s="913"/>
      <c r="F396" s="914"/>
      <c r="G396" s="914"/>
      <c r="H396" s="914"/>
      <c r="I396" s="913"/>
      <c r="J396" s="914"/>
      <c r="K396" s="914"/>
      <c r="L396" s="915"/>
      <c r="M396" s="1370" t="str">
        <f>IF(AND(M393&lt;&gt;"",M394&lt;&gt;""),M395/M393,"")</f>
        <v/>
      </c>
      <c r="N396" s="1371"/>
      <c r="O396" s="1371"/>
      <c r="P396" s="1371"/>
      <c r="Q396" s="1371"/>
      <c r="R396" s="1371"/>
      <c r="S396" s="1372"/>
      <c r="T396" s="170"/>
      <c r="U396" s="171"/>
      <c r="V396" s="171"/>
      <c r="W396" s="171"/>
      <c r="X396" s="171"/>
      <c r="Y396" s="171"/>
      <c r="Z396" s="913"/>
      <c r="AA396" s="914"/>
      <c r="AB396" s="914"/>
      <c r="AC396" s="914"/>
      <c r="AD396" s="914"/>
      <c r="AE396" s="914"/>
      <c r="AF396" s="915"/>
      <c r="AG396" s="907" t="str">
        <f>IF(AND(AG393&lt;&gt;"",AG394&lt;&gt;""),AG395/AG393,"")</f>
        <v/>
      </c>
      <c r="AH396" s="908"/>
      <c r="AI396" s="908"/>
      <c r="AJ396" s="908"/>
      <c r="AK396" s="908"/>
      <c r="AL396" s="908"/>
      <c r="AM396" s="909"/>
      <c r="AN396" s="170"/>
      <c r="AO396" s="171"/>
      <c r="AP396" s="171"/>
      <c r="AQ396" s="171"/>
      <c r="AR396" s="171"/>
      <c r="AS396" s="616"/>
    </row>
    <row r="397" spans="3:45" ht="21" customHeight="1" thickBot="1" x14ac:dyDescent="0.45">
      <c r="C397" s="180"/>
      <c r="D397" s="193"/>
      <c r="E397" s="916"/>
      <c r="F397" s="917"/>
      <c r="G397" s="917"/>
      <c r="H397" s="917"/>
      <c r="I397" s="916"/>
      <c r="J397" s="917"/>
      <c r="K397" s="917"/>
      <c r="L397" s="918"/>
      <c r="M397" s="919" t="str">
        <f>IF(M394="","",IF(M393&lt;M394,"申請時の計画数を超えています",IF(M396=0,"変更はありません",IF(M396&gt;=0.1,"10%以上の減少です。承認を受けましたか？","10%未満の減少です。届出しましたか？"))))</f>
        <v/>
      </c>
      <c r="N397" s="920"/>
      <c r="O397" s="920"/>
      <c r="P397" s="920"/>
      <c r="Q397" s="920"/>
      <c r="R397" s="920"/>
      <c r="S397" s="920"/>
      <c r="T397" s="920"/>
      <c r="U397" s="920"/>
      <c r="V397" s="920"/>
      <c r="W397" s="920"/>
      <c r="X397" s="920"/>
      <c r="Y397" s="921"/>
      <c r="Z397" s="916"/>
      <c r="AA397" s="917"/>
      <c r="AB397" s="917"/>
      <c r="AC397" s="917"/>
      <c r="AD397" s="917"/>
      <c r="AE397" s="917"/>
      <c r="AF397" s="918"/>
      <c r="AG397" s="919" t="str">
        <f>IF(AG394="","",IF(AG393&lt;AG394,"申請時の計画数を超えています",IF(AG396=0,"変更はありません",IF(AG396&gt;=0.1,"10%以上の減少です。承認を受けましたか？","10%未満の減少です。届出しましたか？"))))</f>
        <v/>
      </c>
      <c r="AH397" s="920"/>
      <c r="AI397" s="920"/>
      <c r="AJ397" s="920"/>
      <c r="AK397" s="920"/>
      <c r="AL397" s="920"/>
      <c r="AM397" s="920"/>
      <c r="AN397" s="920"/>
      <c r="AO397" s="920"/>
      <c r="AP397" s="920"/>
      <c r="AQ397" s="920"/>
      <c r="AR397" s="920"/>
      <c r="AS397" s="922"/>
    </row>
    <row r="398" spans="3:45" ht="21" hidden="1" customHeight="1" x14ac:dyDescent="0.4">
      <c r="C398" s="169"/>
      <c r="D398" s="191"/>
      <c r="E398" s="184" t="s">
        <v>101</v>
      </c>
      <c r="F398" s="185"/>
      <c r="G398" s="185"/>
      <c r="H398" s="185"/>
      <c r="I398" s="185"/>
      <c r="J398" s="185"/>
      <c r="K398" s="185"/>
      <c r="L398" s="185"/>
      <c r="M398" s="1141">
        <v>20</v>
      </c>
      <c r="N398" s="1142"/>
      <c r="O398" s="1142"/>
      <c r="P398" s="1142"/>
      <c r="Q398" s="1142"/>
      <c r="R398" s="1142"/>
      <c r="S398" s="708" t="s">
        <v>64</v>
      </c>
      <c r="T398" s="1143" t="str">
        <f>IF(AND(M86=1,M398&lt;&gt;""),IF(ISNUMBER(M398),"","エラー"),"")</f>
        <v/>
      </c>
      <c r="U398" s="1144"/>
      <c r="V398" s="1144"/>
      <c r="W398" s="1144"/>
      <c r="X398" s="1373" t="str">
        <f>IF(T398="エラー","",IF(AND(事業区分=1,M398&lt;&gt;""),IF(M394="",IF(M393=M398,"問題ありません","変更申請が必要です"),IF(M394=M398,"問題ありません","変更申請が必要です")),""))</f>
        <v/>
      </c>
      <c r="Y398" s="1374"/>
      <c r="Z398" s="1374"/>
      <c r="AA398" s="1374"/>
      <c r="AB398" s="1374"/>
      <c r="AC398" s="1374"/>
      <c r="AD398" s="1374"/>
      <c r="AE398" s="1374"/>
      <c r="AF398" s="1374"/>
      <c r="AG398" s="1374"/>
      <c r="AH398" s="1374"/>
      <c r="AI398" s="1374"/>
      <c r="AJ398" s="1374"/>
      <c r="AK398" s="1374"/>
      <c r="AL398" s="1374"/>
      <c r="AM398" s="1374"/>
      <c r="AN398" s="1374"/>
      <c r="AO398" s="1374"/>
      <c r="AP398" s="1374"/>
      <c r="AQ398" s="1374"/>
      <c r="AR398" s="1374"/>
      <c r="AS398" s="1375"/>
    </row>
    <row r="399" spans="3:45" ht="21" hidden="1" customHeight="1" x14ac:dyDescent="0.4">
      <c r="C399" s="169"/>
      <c r="D399" s="187" t="s">
        <v>102</v>
      </c>
      <c r="E399" s="618"/>
      <c r="F399" s="618"/>
      <c r="G399" s="618"/>
      <c r="H399" s="618"/>
      <c r="I399" s="618"/>
      <c r="J399" s="618"/>
      <c r="K399" s="618"/>
      <c r="L399" s="618"/>
      <c r="M399" s="618"/>
      <c r="N399" s="618"/>
      <c r="O399" s="618"/>
      <c r="P399" s="618"/>
      <c r="Q399" s="618"/>
      <c r="R399" s="618"/>
      <c r="S399" s="618"/>
      <c r="T399" s="618"/>
      <c r="U399" s="618"/>
      <c r="V399" s="618"/>
      <c r="W399" s="618"/>
      <c r="X399" s="618"/>
      <c r="Y399" s="618"/>
      <c r="Z399" s="618"/>
      <c r="AA399" s="618"/>
      <c r="AB399" s="618"/>
      <c r="AC399" s="618"/>
      <c r="AD399" s="618"/>
      <c r="AE399" s="618"/>
      <c r="AF399" s="618"/>
      <c r="AG399" s="618"/>
      <c r="AH399" s="618"/>
      <c r="AI399" s="618"/>
      <c r="AJ399" s="618"/>
      <c r="AK399" s="618"/>
      <c r="AL399" s="618"/>
      <c r="AM399" s="618"/>
      <c r="AN399" s="618"/>
      <c r="AO399" s="618"/>
      <c r="AP399" s="618"/>
      <c r="AQ399" s="618"/>
      <c r="AR399" s="618"/>
      <c r="AS399" s="192"/>
    </row>
    <row r="400" spans="3:45" ht="21" hidden="1" customHeight="1" x14ac:dyDescent="0.4">
      <c r="C400" s="169"/>
      <c r="D400" s="190"/>
      <c r="E400" s="897" t="s">
        <v>100</v>
      </c>
      <c r="F400" s="898"/>
      <c r="G400" s="898"/>
      <c r="H400" s="898"/>
      <c r="I400" s="898"/>
      <c r="J400" s="898"/>
      <c r="K400" s="898"/>
      <c r="L400" s="899"/>
      <c r="M400" s="905" t="str">
        <f>IF(AND(事業区分=2,M108&lt;&gt;""),M108,"")</f>
        <v/>
      </c>
      <c r="N400" s="906"/>
      <c r="O400" s="906"/>
      <c r="P400" s="906"/>
      <c r="Q400" s="906"/>
      <c r="R400" s="906"/>
      <c r="S400" s="422" t="s">
        <v>64</v>
      </c>
      <c r="T400" s="897"/>
      <c r="U400" s="898"/>
      <c r="V400" s="898"/>
      <c r="W400" s="898"/>
      <c r="X400" s="898"/>
      <c r="Y400" s="898"/>
      <c r="Z400" s="898"/>
      <c r="AA400" s="898"/>
      <c r="AB400" s="898"/>
      <c r="AC400" s="898"/>
      <c r="AD400" s="898"/>
      <c r="AE400" s="898"/>
      <c r="AF400" s="898"/>
      <c r="AG400" s="898"/>
      <c r="AH400" s="898"/>
      <c r="AI400" s="898"/>
      <c r="AJ400" s="898"/>
      <c r="AK400" s="898"/>
      <c r="AL400" s="898"/>
      <c r="AM400" s="898"/>
      <c r="AN400" s="898"/>
      <c r="AO400" s="898"/>
      <c r="AP400" s="898"/>
      <c r="AQ400" s="898"/>
      <c r="AR400" s="898"/>
      <c r="AS400" s="998"/>
    </row>
    <row r="401" spans="3:45" ht="21" hidden="1" customHeight="1" x14ac:dyDescent="0.4">
      <c r="C401" s="169"/>
      <c r="D401" s="190"/>
      <c r="E401" s="1111" t="s">
        <v>107</v>
      </c>
      <c r="F401" s="1112"/>
      <c r="G401" s="1112"/>
      <c r="H401" s="1112"/>
      <c r="I401" s="1112"/>
      <c r="J401" s="1112"/>
      <c r="K401" s="1112"/>
      <c r="L401" s="1245"/>
      <c r="M401" s="905" t="str">
        <f>IF(AND(事業区分=2,M313&lt;&gt;""),M313,"")</f>
        <v/>
      </c>
      <c r="N401" s="906"/>
      <c r="O401" s="906"/>
      <c r="P401" s="906"/>
      <c r="Q401" s="906"/>
      <c r="R401" s="906"/>
      <c r="S401" s="422" t="s">
        <v>64</v>
      </c>
      <c r="T401" s="897"/>
      <c r="U401" s="898"/>
      <c r="V401" s="898"/>
      <c r="W401" s="898"/>
      <c r="X401" s="898"/>
      <c r="Y401" s="898"/>
      <c r="Z401" s="898"/>
      <c r="AA401" s="898"/>
      <c r="AB401" s="898"/>
      <c r="AC401" s="898"/>
      <c r="AD401" s="898"/>
      <c r="AE401" s="898"/>
      <c r="AF401" s="898"/>
      <c r="AG401" s="898"/>
      <c r="AH401" s="898"/>
      <c r="AI401" s="898"/>
      <c r="AJ401" s="898"/>
      <c r="AK401" s="898"/>
      <c r="AL401" s="898"/>
      <c r="AM401" s="898"/>
      <c r="AN401" s="898"/>
      <c r="AO401" s="898"/>
      <c r="AP401" s="898"/>
      <c r="AQ401" s="898"/>
      <c r="AR401" s="898"/>
      <c r="AS401" s="998"/>
    </row>
    <row r="402" spans="3:45" ht="21" hidden="1" customHeight="1" x14ac:dyDescent="0.4">
      <c r="C402" s="169"/>
      <c r="D402" s="190"/>
      <c r="E402" s="913"/>
      <c r="F402" s="914"/>
      <c r="G402" s="914"/>
      <c r="H402" s="914"/>
      <c r="I402" s="910" t="s">
        <v>99</v>
      </c>
      <c r="J402" s="911"/>
      <c r="K402" s="911"/>
      <c r="L402" s="912"/>
      <c r="M402" s="905" t="str">
        <f>IF(AND(M400&lt;&gt;"",M401&lt;&gt;""),M400-M401,"")</f>
        <v/>
      </c>
      <c r="N402" s="906"/>
      <c r="O402" s="906"/>
      <c r="P402" s="906"/>
      <c r="Q402" s="906"/>
      <c r="R402" s="906"/>
      <c r="S402" s="422" t="s">
        <v>64</v>
      </c>
      <c r="T402" s="897"/>
      <c r="U402" s="898"/>
      <c r="V402" s="898"/>
      <c r="W402" s="898"/>
      <c r="X402" s="898"/>
      <c r="Y402" s="898"/>
      <c r="Z402" s="898"/>
      <c r="AA402" s="898"/>
      <c r="AB402" s="898"/>
      <c r="AC402" s="898"/>
      <c r="AD402" s="898"/>
      <c r="AE402" s="898"/>
      <c r="AF402" s="898"/>
      <c r="AG402" s="898"/>
      <c r="AH402" s="898"/>
      <c r="AI402" s="898"/>
      <c r="AJ402" s="898"/>
      <c r="AK402" s="898"/>
      <c r="AL402" s="898"/>
      <c r="AM402" s="898"/>
      <c r="AN402" s="898"/>
      <c r="AO402" s="898"/>
      <c r="AP402" s="898"/>
      <c r="AQ402" s="898"/>
      <c r="AR402" s="898"/>
      <c r="AS402" s="998"/>
    </row>
    <row r="403" spans="3:45" ht="21" hidden="1" customHeight="1" x14ac:dyDescent="0.4">
      <c r="C403" s="169"/>
      <c r="D403" s="190"/>
      <c r="E403" s="913"/>
      <c r="F403" s="914"/>
      <c r="G403" s="914"/>
      <c r="H403" s="914"/>
      <c r="I403" s="913"/>
      <c r="J403" s="914"/>
      <c r="K403" s="914"/>
      <c r="L403" s="915"/>
      <c r="M403" s="1370" t="str">
        <f>IF(AND(M400&lt;&gt;"",M401&lt;&gt;""),M402/M400,"")</f>
        <v/>
      </c>
      <c r="N403" s="1371"/>
      <c r="O403" s="1371"/>
      <c r="P403" s="1371"/>
      <c r="Q403" s="1371"/>
      <c r="R403" s="1371"/>
      <c r="S403" s="1372"/>
      <c r="T403" s="897"/>
      <c r="U403" s="898"/>
      <c r="V403" s="898"/>
      <c r="W403" s="898"/>
      <c r="X403" s="898"/>
      <c r="Y403" s="898"/>
      <c r="Z403" s="898"/>
      <c r="AA403" s="898"/>
      <c r="AB403" s="898"/>
      <c r="AC403" s="898"/>
      <c r="AD403" s="898"/>
      <c r="AE403" s="898"/>
      <c r="AF403" s="898"/>
      <c r="AG403" s="898"/>
      <c r="AH403" s="898"/>
      <c r="AI403" s="898"/>
      <c r="AJ403" s="898"/>
      <c r="AK403" s="898"/>
      <c r="AL403" s="898"/>
      <c r="AM403" s="898"/>
      <c r="AN403" s="898"/>
      <c r="AO403" s="898"/>
      <c r="AP403" s="898"/>
      <c r="AQ403" s="898"/>
      <c r="AR403" s="898"/>
      <c r="AS403" s="998"/>
    </row>
    <row r="404" spans="3:45" ht="21" hidden="1" customHeight="1" x14ac:dyDescent="0.4">
      <c r="C404" s="169"/>
      <c r="D404" s="190"/>
      <c r="E404" s="1137"/>
      <c r="F404" s="882"/>
      <c r="G404" s="882"/>
      <c r="H404" s="882"/>
      <c r="I404" s="1137"/>
      <c r="J404" s="882"/>
      <c r="K404" s="882"/>
      <c r="L404" s="883"/>
      <c r="M404" s="1138" t="str">
        <f>IF(M401="","",IF(M400&lt;M401,"申請時の計画数を超えています",IF(M403=0,"変更はありません",IF(M403&gt;=0.1,"10%以上の減少です。承認を受けましたか？","10%未満の減少です。届出しましたか？"))))</f>
        <v/>
      </c>
      <c r="N404" s="1139"/>
      <c r="O404" s="1139"/>
      <c r="P404" s="1139"/>
      <c r="Q404" s="1139"/>
      <c r="R404" s="1139"/>
      <c r="S404" s="1139"/>
      <c r="T404" s="1139"/>
      <c r="U404" s="1139"/>
      <c r="V404" s="1139"/>
      <c r="W404" s="1139"/>
      <c r="X404" s="1139"/>
      <c r="Y404" s="1139"/>
      <c r="Z404" s="1139"/>
      <c r="AA404" s="1139"/>
      <c r="AB404" s="1139"/>
      <c r="AC404" s="1139"/>
      <c r="AD404" s="1139"/>
      <c r="AE404" s="1139"/>
      <c r="AF404" s="1139"/>
      <c r="AG404" s="1139"/>
      <c r="AH404" s="1139"/>
      <c r="AI404" s="1139"/>
      <c r="AJ404" s="1139"/>
      <c r="AK404" s="1139"/>
      <c r="AL404" s="1139"/>
      <c r="AM404" s="1139"/>
      <c r="AN404" s="1139"/>
      <c r="AO404" s="1139"/>
      <c r="AP404" s="1139"/>
      <c r="AQ404" s="1139"/>
      <c r="AR404" s="1139"/>
      <c r="AS404" s="1140"/>
    </row>
    <row r="405" spans="3:45" ht="21" hidden="1" customHeight="1" thickBot="1" x14ac:dyDescent="0.45">
      <c r="C405" s="180"/>
      <c r="D405" s="193"/>
      <c r="E405" s="194" t="s">
        <v>101</v>
      </c>
      <c r="F405" s="195"/>
      <c r="G405" s="195"/>
      <c r="H405" s="195"/>
      <c r="I405" s="195"/>
      <c r="J405" s="195"/>
      <c r="K405" s="195"/>
      <c r="L405" s="195"/>
      <c r="M405" s="1227"/>
      <c r="N405" s="1228"/>
      <c r="O405" s="1228"/>
      <c r="P405" s="1228"/>
      <c r="Q405" s="1228"/>
      <c r="R405" s="1228"/>
      <c r="S405" s="181" t="s">
        <v>62</v>
      </c>
      <c r="T405" s="1115" t="str">
        <f>IF(AND(M86=2,M405&lt;&gt;""),IF(ISNUMBER(M405),"","エラー"),"")</f>
        <v/>
      </c>
      <c r="U405" s="1116"/>
      <c r="V405" s="1116"/>
      <c r="W405" s="1116"/>
      <c r="X405" s="1117" t="str">
        <f>IF(T405="エラー","",IF(AND(事業区分=2,M405&lt;&gt;""),IF(M401="",IF(M400=M405,"問題ありません","変更申請が必要です"),IF(M401=M405,"問題ありません","変更申請が必要です")),""))</f>
        <v/>
      </c>
      <c r="Y405" s="1118"/>
      <c r="Z405" s="1118"/>
      <c r="AA405" s="1118"/>
      <c r="AB405" s="1118"/>
      <c r="AC405" s="1118"/>
      <c r="AD405" s="1118"/>
      <c r="AE405" s="1118"/>
      <c r="AF405" s="1118"/>
      <c r="AG405" s="1118"/>
      <c r="AH405" s="1118"/>
      <c r="AI405" s="1118"/>
      <c r="AJ405" s="1118"/>
      <c r="AK405" s="1118"/>
      <c r="AL405" s="1118"/>
      <c r="AM405" s="1118"/>
      <c r="AN405" s="1118"/>
      <c r="AO405" s="1118"/>
      <c r="AP405" s="1118"/>
      <c r="AQ405" s="1118"/>
      <c r="AR405" s="1118"/>
      <c r="AS405" s="1119"/>
    </row>
    <row r="406" spans="3:45" ht="21" customHeight="1" x14ac:dyDescent="0.4">
      <c r="C406" s="392"/>
      <c r="D406" s="875" t="s">
        <v>739</v>
      </c>
      <c r="E406" s="876"/>
      <c r="F406" s="876"/>
      <c r="G406" s="876"/>
      <c r="H406" s="876"/>
      <c r="I406" s="876"/>
      <c r="J406" s="876"/>
      <c r="K406" s="877" t="s">
        <v>687</v>
      </c>
      <c r="L406" s="878"/>
      <c r="M406" s="879"/>
      <c r="N406" s="880"/>
      <c r="O406" s="880"/>
      <c r="P406" s="880"/>
      <c r="Q406" s="880"/>
      <c r="R406" s="880"/>
      <c r="S406" s="451" t="s">
        <v>64</v>
      </c>
      <c r="T406" s="886" t="str">
        <f>IF(AND(M86=1,M406&lt;&gt;""),IF(ISNUMBER(M406),"","エラー"),"")</f>
        <v/>
      </c>
      <c r="U406" s="887"/>
      <c r="V406" s="887"/>
      <c r="W406" s="887"/>
      <c r="X406" s="888" t="str">
        <f>IF(T406="エラー","",IF(AND(事業区分=1,M406&lt;&gt;""),IF(M394="",IF(M393=M406,"問題ありません","変更申請が必要です"),IF(M394=M406,"問題ありません","変更申請が必要です")),""))</f>
        <v/>
      </c>
      <c r="Y406" s="889"/>
      <c r="Z406" s="889"/>
      <c r="AA406" s="889"/>
      <c r="AB406" s="889"/>
      <c r="AC406" s="889"/>
      <c r="AD406" s="889"/>
      <c r="AE406" s="889"/>
      <c r="AF406" s="889"/>
      <c r="AG406" s="889"/>
      <c r="AH406" s="889"/>
      <c r="AI406" s="889"/>
      <c r="AJ406" s="889"/>
      <c r="AK406" s="889"/>
      <c r="AL406" s="889"/>
      <c r="AM406" s="889"/>
      <c r="AN406" s="889"/>
      <c r="AO406" s="889"/>
      <c r="AP406" s="889"/>
      <c r="AQ406" s="889"/>
      <c r="AR406" s="889"/>
      <c r="AS406" s="890"/>
    </row>
    <row r="407" spans="3:45" ht="21" customHeight="1" x14ac:dyDescent="0.4">
      <c r="C407" s="544"/>
      <c r="D407" s="881"/>
      <c r="E407" s="825"/>
      <c r="F407" s="825"/>
      <c r="G407" s="825"/>
      <c r="H407" s="825"/>
      <c r="I407" s="825"/>
      <c r="J407" s="185"/>
      <c r="K407" s="882" t="s">
        <v>665</v>
      </c>
      <c r="L407" s="883"/>
      <c r="M407" s="884"/>
      <c r="N407" s="885"/>
      <c r="O407" s="885"/>
      <c r="P407" s="885"/>
      <c r="Q407" s="885"/>
      <c r="R407" s="885"/>
      <c r="S407" s="632" t="s">
        <v>64</v>
      </c>
      <c r="T407" s="891" t="str">
        <f>IF(AND(M86=1,M407&lt;&gt;""),IF(ISNUMBER(M407),"","エラー"),"")</f>
        <v/>
      </c>
      <c r="U407" s="892"/>
      <c r="V407" s="892"/>
      <c r="W407" s="893"/>
      <c r="X407" s="894" t="str">
        <f>IF(T407="エラー","",IF(AND(事業区分=1,M407&lt;&gt;""),IF(AND(M407&gt;=0,M407&lt;=M406),"基準適合です","修正が必要です"),""))</f>
        <v/>
      </c>
      <c r="Y407" s="895"/>
      <c r="Z407" s="895"/>
      <c r="AA407" s="895"/>
      <c r="AB407" s="895"/>
      <c r="AC407" s="895"/>
      <c r="AD407" s="895"/>
      <c r="AE407" s="895"/>
      <c r="AF407" s="895"/>
      <c r="AG407" s="895"/>
      <c r="AH407" s="895"/>
      <c r="AI407" s="895"/>
      <c r="AJ407" s="895"/>
      <c r="AK407" s="895"/>
      <c r="AL407" s="895"/>
      <c r="AM407" s="895"/>
      <c r="AN407" s="895"/>
      <c r="AO407" s="895"/>
      <c r="AP407" s="895"/>
      <c r="AQ407" s="895"/>
      <c r="AR407" s="895"/>
      <c r="AS407" s="896"/>
    </row>
    <row r="408" spans="3:45" ht="21" customHeight="1" x14ac:dyDescent="0.4">
      <c r="C408" s="438" t="s">
        <v>629</v>
      </c>
      <c r="D408" s="539"/>
      <c r="E408" s="539"/>
      <c r="F408" s="539"/>
      <c r="G408" s="539"/>
      <c r="H408" s="539"/>
      <c r="I408" s="539"/>
      <c r="J408" s="539"/>
      <c r="K408" s="539"/>
      <c r="L408" s="539"/>
      <c r="M408" s="620"/>
      <c r="N408" s="620"/>
      <c r="O408" s="620"/>
      <c r="P408" s="620"/>
      <c r="Q408" s="620"/>
      <c r="R408" s="620"/>
      <c r="S408" s="621"/>
      <c r="T408" s="622"/>
      <c r="U408" s="622"/>
      <c r="V408" s="622"/>
      <c r="W408" s="622"/>
      <c r="X408" s="622"/>
      <c r="Y408" s="622"/>
      <c r="Z408" s="622"/>
      <c r="AA408" s="622"/>
      <c r="AB408" s="622"/>
      <c r="AC408" s="622"/>
      <c r="AD408" s="622"/>
      <c r="AE408" s="622"/>
      <c r="AF408" s="623"/>
      <c r="AG408" s="630">
        <v>1</v>
      </c>
      <c r="AH408" s="401" t="s">
        <v>632</v>
      </c>
      <c r="AI408" s="402"/>
      <c r="AJ408" s="402"/>
      <c r="AK408" s="402"/>
      <c r="AL408" s="402"/>
      <c r="AM408" s="402"/>
      <c r="AN408" s="402"/>
      <c r="AO408" s="402"/>
      <c r="AP408" s="402"/>
      <c r="AQ408" s="631"/>
      <c r="AR408" s="437"/>
      <c r="AS408" s="459"/>
    </row>
    <row r="409" spans="3:45" ht="21" customHeight="1" x14ac:dyDescent="0.4">
      <c r="C409" s="544"/>
      <c r="D409" s="897" t="s">
        <v>740</v>
      </c>
      <c r="E409" s="898"/>
      <c r="F409" s="898"/>
      <c r="G409" s="898"/>
      <c r="H409" s="898"/>
      <c r="I409" s="898"/>
      <c r="J409" s="898"/>
      <c r="K409" s="898"/>
      <c r="L409" s="899"/>
      <c r="M409" s="900"/>
      <c r="N409" s="901"/>
      <c r="O409" s="901"/>
      <c r="P409" s="901"/>
      <c r="Q409" s="901"/>
      <c r="R409" s="901"/>
      <c r="S409" s="902"/>
      <c r="T409" s="854" t="str">
        <f>IF(OR(M409=1,M409=2,M409=3),VLOOKUP(M409,AG408:AS410,2,FALSE),IF(M409="","","エラー"))</f>
        <v/>
      </c>
      <c r="U409" s="855"/>
      <c r="V409" s="855"/>
      <c r="W409" s="855"/>
      <c r="X409" s="855"/>
      <c r="Y409" s="855"/>
      <c r="Z409" s="855"/>
      <c r="AA409" s="855"/>
      <c r="AB409" s="855"/>
      <c r="AC409" s="855"/>
      <c r="AD409" s="855"/>
      <c r="AE409" s="855"/>
      <c r="AF409" s="856"/>
      <c r="AG409" s="579">
        <v>2</v>
      </c>
      <c r="AH409" s="403" t="s">
        <v>630</v>
      </c>
      <c r="AI409" s="458"/>
      <c r="AJ409" s="458"/>
      <c r="AK409" s="458"/>
      <c r="AL409" s="458"/>
      <c r="AM409" s="458"/>
      <c r="AN409" s="458"/>
      <c r="AO409" s="458"/>
      <c r="AP409" s="458"/>
      <c r="AQ409" s="542"/>
      <c r="AR409" s="460"/>
      <c r="AS409" s="580"/>
    </row>
    <row r="410" spans="3:45" ht="21" customHeight="1" thickBot="1" x14ac:dyDescent="0.45">
      <c r="C410" s="848"/>
      <c r="D410" s="849"/>
      <c r="E410" s="849"/>
      <c r="F410" s="849"/>
      <c r="G410" s="849"/>
      <c r="H410" s="849"/>
      <c r="I410" s="849"/>
      <c r="J410" s="849"/>
      <c r="K410" s="849"/>
      <c r="L410" s="849"/>
      <c r="M410" s="849"/>
      <c r="N410" s="849"/>
      <c r="O410" s="849"/>
      <c r="P410" s="849"/>
      <c r="Q410" s="849"/>
      <c r="R410" s="849"/>
      <c r="S410" s="849"/>
      <c r="T410" s="849"/>
      <c r="U410" s="849"/>
      <c r="V410" s="849"/>
      <c r="W410" s="849"/>
      <c r="X410" s="849"/>
      <c r="Y410" s="849"/>
      <c r="Z410" s="849"/>
      <c r="AA410" s="849"/>
      <c r="AB410" s="849"/>
      <c r="AC410" s="849"/>
      <c r="AD410" s="849"/>
      <c r="AE410" s="849"/>
      <c r="AF410" s="850"/>
      <c r="AG410" s="581">
        <v>3</v>
      </c>
      <c r="AH410" s="582" t="s">
        <v>633</v>
      </c>
      <c r="AI410" s="462"/>
      <c r="AJ410" s="462"/>
      <c r="AK410" s="462"/>
      <c r="AL410" s="462"/>
      <c r="AM410" s="462"/>
      <c r="AN410" s="462"/>
      <c r="AO410" s="462"/>
      <c r="AP410" s="462"/>
      <c r="AQ410" s="463"/>
      <c r="AR410" s="238"/>
      <c r="AS410" s="456"/>
    </row>
    <row r="411" spans="3:45" ht="21" customHeight="1" x14ac:dyDescent="0.4">
      <c r="C411" s="154"/>
      <c r="D411" s="154"/>
      <c r="E411" s="154"/>
      <c r="F411" s="154"/>
      <c r="G411" s="154"/>
      <c r="H411" s="154"/>
      <c r="I411" s="154"/>
      <c r="J411" s="154"/>
      <c r="K411" s="154"/>
      <c r="L411" s="154"/>
      <c r="M411" s="565"/>
      <c r="N411" s="565"/>
      <c r="O411" s="565"/>
      <c r="P411" s="565"/>
      <c r="Q411" s="565"/>
      <c r="R411" s="565"/>
      <c r="T411" s="391"/>
      <c r="U411" s="391"/>
      <c r="V411" s="391"/>
      <c r="W411" s="391"/>
      <c r="X411" s="391"/>
      <c r="Y411" s="391"/>
      <c r="Z411" s="391"/>
      <c r="AA411" s="391"/>
      <c r="AB411" s="391"/>
      <c r="AC411" s="391"/>
      <c r="AD411" s="391"/>
      <c r="AE411" s="391"/>
      <c r="AF411" s="391"/>
      <c r="AG411" s="619"/>
      <c r="AH411" s="547"/>
      <c r="AI411" s="547"/>
      <c r="AJ411" s="547"/>
      <c r="AK411" s="547"/>
      <c r="AL411" s="547"/>
      <c r="AM411" s="547"/>
      <c r="AN411" s="547"/>
      <c r="AO411" s="547"/>
      <c r="AP411" s="547"/>
      <c r="AQ411" s="391"/>
      <c r="AR411" s="154"/>
      <c r="AS411" s="154"/>
    </row>
    <row r="412" spans="3:45" ht="21" customHeight="1" x14ac:dyDescent="0.4">
      <c r="C412" s="615" t="s">
        <v>680</v>
      </c>
      <c r="D412" s="154"/>
      <c r="E412" s="154"/>
      <c r="F412" s="154"/>
      <c r="G412" s="154"/>
      <c r="H412" s="154"/>
      <c r="I412" s="154"/>
      <c r="J412" s="154"/>
      <c r="K412" s="154"/>
      <c r="L412" s="154"/>
      <c r="M412" s="390"/>
      <c r="N412" s="390"/>
      <c r="O412" s="390"/>
      <c r="P412" s="390"/>
      <c r="Q412" s="390"/>
      <c r="R412" s="390"/>
      <c r="T412" s="388"/>
      <c r="U412" s="388"/>
      <c r="V412" s="388"/>
      <c r="W412" s="388"/>
      <c r="X412" s="388"/>
      <c r="Y412" s="388"/>
      <c r="Z412" s="388"/>
      <c r="AA412" s="388"/>
      <c r="AB412" s="391"/>
      <c r="AC412" s="391"/>
      <c r="AD412" s="391"/>
      <c r="AE412" s="391"/>
      <c r="AF412" s="391"/>
      <c r="AG412" s="391"/>
      <c r="AH412" s="391"/>
      <c r="AI412" s="391"/>
      <c r="AJ412" s="391"/>
      <c r="AK412" s="391"/>
      <c r="AL412" s="391"/>
      <c r="AM412" s="391"/>
      <c r="AN412" s="391"/>
      <c r="AO412" s="391"/>
      <c r="AP412" s="391"/>
      <c r="AQ412" s="391"/>
      <c r="AR412" s="391"/>
      <c r="AS412" s="391"/>
    </row>
    <row r="413" spans="3:45" ht="21" customHeight="1" thickBot="1" x14ac:dyDescent="0.45">
      <c r="C413" s="146" t="s">
        <v>634</v>
      </c>
    </row>
    <row r="414" spans="3:45" ht="21" customHeight="1" thickBot="1" x14ac:dyDescent="0.45">
      <c r="C414" s="784" t="s">
        <v>607</v>
      </c>
      <c r="D414" s="785"/>
      <c r="E414" s="785"/>
      <c r="F414" s="785"/>
      <c r="G414" s="785"/>
      <c r="H414" s="785"/>
      <c r="I414" s="785"/>
      <c r="J414" s="785"/>
      <c r="K414" s="785"/>
      <c r="L414" s="786"/>
      <c r="M414" s="787"/>
      <c r="N414" s="788"/>
      <c r="O414" s="788"/>
      <c r="P414" s="788"/>
      <c r="Q414" s="788"/>
      <c r="R414" s="788"/>
      <c r="S414" s="451" t="s">
        <v>605</v>
      </c>
      <c r="T414" s="400"/>
      <c r="U414" s="398" t="s">
        <v>635</v>
      </c>
      <c r="V414" s="398"/>
      <c r="W414" s="398"/>
      <c r="X414" s="398"/>
      <c r="Y414" s="398"/>
      <c r="Z414" s="398"/>
      <c r="AA414" s="398"/>
      <c r="AB414" s="398"/>
      <c r="AC414" s="398"/>
      <c r="AD414" s="398"/>
      <c r="AE414" s="398"/>
      <c r="AF414" s="398"/>
      <c r="AG414" s="398"/>
      <c r="AH414" s="398"/>
      <c r="AI414" s="398"/>
      <c r="AJ414" s="398"/>
      <c r="AK414" s="398"/>
      <c r="AL414" s="398"/>
      <c r="AM414" s="398"/>
      <c r="AN414" s="398"/>
      <c r="AO414" s="398"/>
      <c r="AP414" s="398"/>
      <c r="AQ414" s="398"/>
      <c r="AR414" s="398"/>
      <c r="AS414" s="399"/>
    </row>
    <row r="415" spans="3:45" ht="21" customHeight="1" x14ac:dyDescent="0.4">
      <c r="C415" s="784" t="s">
        <v>636</v>
      </c>
      <c r="D415" s="785"/>
      <c r="E415" s="785"/>
      <c r="F415" s="785"/>
      <c r="G415" s="786"/>
      <c r="H415" s="792"/>
      <c r="I415" s="793"/>
      <c r="J415" s="793"/>
      <c r="K415" s="793"/>
      <c r="L415" s="794"/>
      <c r="M415" s="798" t="s">
        <v>637</v>
      </c>
      <c r="N415" s="799"/>
      <c r="O415" s="799"/>
      <c r="P415" s="799"/>
      <c r="Q415" s="799"/>
      <c r="R415" s="799"/>
      <c r="S415" s="800"/>
      <c r="T415" s="804"/>
      <c r="U415" s="805"/>
      <c r="V415" s="805"/>
      <c r="W415" s="805"/>
      <c r="X415" s="805"/>
      <c r="Y415" s="805"/>
      <c r="Z415" s="805"/>
      <c r="AA415" s="805"/>
      <c r="AB415" s="805"/>
      <c r="AC415" s="805"/>
      <c r="AD415" s="805"/>
      <c r="AE415" s="805"/>
      <c r="AF415" s="830" t="s">
        <v>638</v>
      </c>
      <c r="AG415" s="831"/>
      <c r="AH415" s="831"/>
      <c r="AI415" s="831"/>
      <c r="AJ415" s="832"/>
      <c r="AK415" s="822"/>
      <c r="AL415" s="822"/>
      <c r="AM415" s="830" t="s">
        <v>639</v>
      </c>
      <c r="AN415" s="831"/>
      <c r="AO415" s="831"/>
      <c r="AP415" s="831"/>
      <c r="AQ415" s="832"/>
      <c r="AR415" s="822"/>
      <c r="AS415" s="817"/>
    </row>
    <row r="416" spans="3:45" ht="21" customHeight="1" thickBot="1" x14ac:dyDescent="0.45">
      <c r="C416" s="789"/>
      <c r="D416" s="790"/>
      <c r="E416" s="790"/>
      <c r="F416" s="790"/>
      <c r="G416" s="791"/>
      <c r="H416" s="795"/>
      <c r="I416" s="796"/>
      <c r="J416" s="796"/>
      <c r="K416" s="796"/>
      <c r="L416" s="797"/>
      <c r="M416" s="801"/>
      <c r="N416" s="802"/>
      <c r="O416" s="802"/>
      <c r="P416" s="802"/>
      <c r="Q416" s="802"/>
      <c r="R416" s="802"/>
      <c r="S416" s="803"/>
      <c r="T416" s="807"/>
      <c r="U416" s="808"/>
      <c r="V416" s="808"/>
      <c r="W416" s="808"/>
      <c r="X416" s="808"/>
      <c r="Y416" s="808"/>
      <c r="Z416" s="808"/>
      <c r="AA416" s="808"/>
      <c r="AB416" s="808"/>
      <c r="AC416" s="808"/>
      <c r="AD416" s="808"/>
      <c r="AE416" s="808"/>
      <c r="AF416" s="833"/>
      <c r="AG416" s="834"/>
      <c r="AH416" s="834"/>
      <c r="AI416" s="834"/>
      <c r="AJ416" s="835"/>
      <c r="AK416" s="823"/>
      <c r="AL416" s="823"/>
      <c r="AM416" s="833"/>
      <c r="AN416" s="834"/>
      <c r="AO416" s="834"/>
      <c r="AP416" s="834"/>
      <c r="AQ416" s="835"/>
      <c r="AR416" s="823"/>
      <c r="AS416" s="819"/>
    </row>
    <row r="417" spans="3:45" ht="21" customHeight="1" x14ac:dyDescent="0.4">
      <c r="C417" s="824" t="s">
        <v>640</v>
      </c>
      <c r="D417" s="825"/>
      <c r="E417" s="825"/>
      <c r="F417" s="825"/>
      <c r="G417" s="825"/>
      <c r="H417" s="825"/>
      <c r="I417" s="825"/>
      <c r="J417" s="825"/>
      <c r="K417" s="825"/>
      <c r="L417" s="826"/>
      <c r="M417" s="827"/>
      <c r="N417" s="828"/>
      <c r="O417" s="828"/>
      <c r="P417" s="828"/>
      <c r="Q417" s="828"/>
      <c r="R417" s="828"/>
      <c r="S417" s="829"/>
      <c r="T417" s="452"/>
      <c r="U417" s="696">
        <v>1</v>
      </c>
      <c r="V417" s="903" t="s">
        <v>772</v>
      </c>
      <c r="W417" s="904"/>
      <c r="X417" s="904"/>
      <c r="Y417" s="904"/>
      <c r="Z417" s="904"/>
      <c r="AA417" s="904"/>
      <c r="AB417" s="904"/>
      <c r="AC417" s="904"/>
      <c r="AD417" s="904"/>
      <c r="AE417" s="667" t="s">
        <v>773</v>
      </c>
      <c r="AF417" s="667"/>
      <c r="AG417" s="667"/>
      <c r="AH417" s="667"/>
      <c r="AI417" s="667"/>
      <c r="AJ417" s="667"/>
      <c r="AK417" s="667"/>
      <c r="AL417" s="667"/>
      <c r="AM417" s="667"/>
      <c r="AN417" s="667"/>
      <c r="AO417" s="667"/>
      <c r="AP417" s="667"/>
      <c r="AQ417" s="667"/>
      <c r="AR417" s="667"/>
      <c r="AS417" s="668"/>
    </row>
    <row r="418" spans="3:45" ht="21" customHeight="1" thickBot="1" x14ac:dyDescent="0.45">
      <c r="T418"/>
      <c r="U418" s="697">
        <v>2</v>
      </c>
      <c r="V418" s="669" t="s">
        <v>608</v>
      </c>
      <c r="W418" s="592"/>
      <c r="X418" s="670"/>
      <c r="Y418" s="592"/>
      <c r="Z418" s="592"/>
      <c r="AA418" s="671"/>
      <c r="AB418" s="671"/>
      <c r="AC418" s="671"/>
      <c r="AD418" s="671"/>
      <c r="AE418" s="671"/>
      <c r="AF418" s="671"/>
      <c r="AG418" s="671"/>
      <c r="AH418" s="671"/>
      <c r="AI418" s="671"/>
      <c r="AJ418" s="671"/>
      <c r="AK418" s="671"/>
      <c r="AL418" s="671"/>
      <c r="AM418" s="671"/>
      <c r="AN418" s="671"/>
      <c r="AO418" s="671"/>
      <c r="AP418" s="671"/>
      <c r="AQ418" s="671"/>
      <c r="AR418" s="671"/>
      <c r="AS418" s="633"/>
    </row>
    <row r="419" spans="3:45" ht="21" hidden="1" customHeight="1" x14ac:dyDescent="0.4">
      <c r="T419"/>
      <c r="U419" s="546"/>
      <c r="V419" s="705" t="s">
        <v>797</v>
      </c>
      <c r="W419" s="555"/>
      <c r="X419" s="555" t="str">
        <f>IF(AK415=1,"新規",IF(AK415=2,"入替",""))</f>
        <v/>
      </c>
      <c r="Y419" s="555"/>
      <c r="Z419" s="547"/>
      <c r="AA419" s="547"/>
      <c r="AB419" s="555"/>
      <c r="AC419" s="547"/>
      <c r="AD419" s="547"/>
      <c r="AE419" s="547"/>
      <c r="AF419" s="547"/>
      <c r="AG419" s="547"/>
      <c r="AH419" s="547"/>
      <c r="AI419" s="547"/>
      <c r="AJ419" s="547"/>
      <c r="AK419" s="547"/>
      <c r="AL419" s="547"/>
      <c r="AM419" s="547"/>
      <c r="AN419" s="547"/>
      <c r="AO419" s="547"/>
      <c r="AP419" s="547"/>
      <c r="AQ419" s="547"/>
      <c r="AR419" s="547"/>
      <c r="AS419" s="154"/>
    </row>
    <row r="420" spans="3:45" ht="21" hidden="1" customHeight="1" x14ac:dyDescent="0.4">
      <c r="T420"/>
      <c r="U420" s="704"/>
      <c r="V420" s="705" t="s">
        <v>656</v>
      </c>
      <c r="W420" s="555"/>
      <c r="X420" s="547" t="str">
        <f>IF(OR(AR415=1,AR415=2,AR415=3),VLOOKUP(AR415,U417:AD418,2,FALSE),"")</f>
        <v/>
      </c>
      <c r="Y420" s="546"/>
      <c r="Z420" s="546"/>
      <c r="AA420" s="547"/>
      <c r="AB420" s="555"/>
      <c r="AC420" s="547"/>
      <c r="AD420" s="547"/>
      <c r="AE420" s="547"/>
      <c r="AF420" s="547"/>
      <c r="AG420" s="547"/>
      <c r="AH420" s="547"/>
      <c r="AI420" s="547"/>
      <c r="AJ420" s="547"/>
      <c r="AK420" s="547"/>
      <c r="AL420" s="547"/>
      <c r="AM420" s="547"/>
      <c r="AN420" s="547"/>
      <c r="AO420" s="547"/>
      <c r="AP420" s="547"/>
      <c r="AQ420" s="547"/>
      <c r="AR420" s="547"/>
      <c r="AS420" s="154"/>
    </row>
    <row r="421" spans="3:45" ht="21" customHeight="1" thickBot="1" x14ac:dyDescent="0.45">
      <c r="C421" s="146" t="s">
        <v>734</v>
      </c>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row>
    <row r="422" spans="3:45" ht="21" customHeight="1" thickBot="1" x14ac:dyDescent="0.45">
      <c r="C422" s="784" t="s">
        <v>607</v>
      </c>
      <c r="D422" s="785"/>
      <c r="E422" s="785"/>
      <c r="F422" s="785"/>
      <c r="G422" s="785"/>
      <c r="H422" s="785"/>
      <c r="I422" s="785"/>
      <c r="J422" s="785"/>
      <c r="K422" s="785"/>
      <c r="L422" s="786"/>
      <c r="M422" s="787"/>
      <c r="N422" s="788"/>
      <c r="O422" s="788"/>
      <c r="P422" s="788"/>
      <c r="Q422" s="788"/>
      <c r="R422" s="788"/>
      <c r="S422" s="451" t="s">
        <v>605</v>
      </c>
      <c r="T422" s="400"/>
      <c r="U422" s="398" t="s">
        <v>635</v>
      </c>
      <c r="V422" s="398"/>
      <c r="W422" s="398"/>
      <c r="X422" s="398"/>
      <c r="Y422" s="398"/>
      <c r="Z422" s="398"/>
      <c r="AA422" s="398"/>
      <c r="AB422" s="398"/>
      <c r="AC422" s="398"/>
      <c r="AD422" s="398"/>
      <c r="AE422" s="398"/>
      <c r="AF422" s="398"/>
      <c r="AG422" s="398"/>
      <c r="AH422" s="398"/>
      <c r="AI422" s="398"/>
      <c r="AJ422" s="398"/>
      <c r="AK422" s="398"/>
      <c r="AL422" s="398"/>
      <c r="AM422" s="398"/>
      <c r="AN422" s="398"/>
      <c r="AO422" s="398"/>
      <c r="AP422" s="398"/>
      <c r="AQ422" s="398"/>
      <c r="AR422" s="398"/>
      <c r="AS422" s="399"/>
    </row>
    <row r="423" spans="3:45" ht="21" customHeight="1" x14ac:dyDescent="0.4">
      <c r="C423" s="784" t="s">
        <v>636</v>
      </c>
      <c r="D423" s="785"/>
      <c r="E423" s="785"/>
      <c r="F423" s="785"/>
      <c r="G423" s="786"/>
      <c r="H423" s="792"/>
      <c r="I423" s="793"/>
      <c r="J423" s="793"/>
      <c r="K423" s="793"/>
      <c r="L423" s="794"/>
      <c r="M423" s="798" t="s">
        <v>637</v>
      </c>
      <c r="N423" s="799"/>
      <c r="O423" s="799"/>
      <c r="P423" s="799"/>
      <c r="Q423" s="799"/>
      <c r="R423" s="799"/>
      <c r="S423" s="800"/>
      <c r="T423" s="804"/>
      <c r="U423" s="805"/>
      <c r="V423" s="805"/>
      <c r="W423" s="805"/>
      <c r="X423" s="805"/>
      <c r="Y423" s="805"/>
      <c r="Z423" s="805"/>
      <c r="AA423" s="805"/>
      <c r="AB423" s="805"/>
      <c r="AC423" s="805"/>
      <c r="AD423" s="805"/>
      <c r="AE423" s="806"/>
      <c r="AF423" s="830" t="s">
        <v>638</v>
      </c>
      <c r="AG423" s="831"/>
      <c r="AH423" s="831"/>
      <c r="AI423" s="831"/>
      <c r="AJ423" s="832"/>
      <c r="AK423" s="816"/>
      <c r="AL423" s="817"/>
      <c r="AM423" s="830" t="s">
        <v>639</v>
      </c>
      <c r="AN423" s="831"/>
      <c r="AO423" s="831"/>
      <c r="AP423" s="831"/>
      <c r="AQ423" s="832"/>
      <c r="AR423" s="816"/>
      <c r="AS423" s="817"/>
    </row>
    <row r="424" spans="3:45" ht="21" customHeight="1" thickBot="1" x14ac:dyDescent="0.45">
      <c r="C424" s="789"/>
      <c r="D424" s="790"/>
      <c r="E424" s="790"/>
      <c r="F424" s="790"/>
      <c r="G424" s="791"/>
      <c r="H424" s="795"/>
      <c r="I424" s="796"/>
      <c r="J424" s="796"/>
      <c r="K424" s="796"/>
      <c r="L424" s="797"/>
      <c r="M424" s="801"/>
      <c r="N424" s="802"/>
      <c r="O424" s="802"/>
      <c r="P424" s="802"/>
      <c r="Q424" s="802"/>
      <c r="R424" s="802"/>
      <c r="S424" s="803"/>
      <c r="T424" s="807"/>
      <c r="U424" s="808"/>
      <c r="V424" s="808"/>
      <c r="W424" s="808"/>
      <c r="X424" s="808"/>
      <c r="Y424" s="808"/>
      <c r="Z424" s="808"/>
      <c r="AA424" s="808"/>
      <c r="AB424" s="808"/>
      <c r="AC424" s="808"/>
      <c r="AD424" s="808"/>
      <c r="AE424" s="809"/>
      <c r="AF424" s="833"/>
      <c r="AG424" s="834"/>
      <c r="AH424" s="834"/>
      <c r="AI424" s="834"/>
      <c r="AJ424" s="835"/>
      <c r="AK424" s="818"/>
      <c r="AL424" s="819"/>
      <c r="AM424" s="833"/>
      <c r="AN424" s="834"/>
      <c r="AO424" s="834"/>
      <c r="AP424" s="834"/>
      <c r="AQ424" s="835"/>
      <c r="AR424" s="818"/>
      <c r="AS424" s="819"/>
    </row>
    <row r="425" spans="3:45" ht="21" customHeight="1" x14ac:dyDescent="0.4">
      <c r="C425" s="824" t="s">
        <v>640</v>
      </c>
      <c r="D425" s="825"/>
      <c r="E425" s="825"/>
      <c r="F425" s="825"/>
      <c r="G425" s="825"/>
      <c r="H425" s="825"/>
      <c r="I425" s="825"/>
      <c r="J425" s="825"/>
      <c r="K425" s="825"/>
      <c r="L425" s="826"/>
      <c r="M425" s="857"/>
      <c r="N425" s="858"/>
      <c r="O425" s="858"/>
      <c r="P425" s="858"/>
      <c r="Q425" s="858"/>
      <c r="R425" s="858"/>
      <c r="S425" s="859"/>
      <c r="T425"/>
      <c r="U425" s="698">
        <v>1</v>
      </c>
      <c r="V425" s="583" t="s">
        <v>641</v>
      </c>
      <c r="W425" s="583"/>
      <c r="X425" s="583"/>
      <c r="Y425" s="583"/>
      <c r="Z425" s="583"/>
      <c r="AA425" s="583"/>
      <c r="AB425" s="583"/>
      <c r="AC425" s="583"/>
      <c r="AD425" s="583"/>
      <c r="AE425" s="583"/>
      <c r="AF425" s="583"/>
      <c r="AG425" s="583"/>
      <c r="AH425" s="584"/>
      <c r="AI425" s="584"/>
      <c r="AJ425" s="584"/>
      <c r="AK425" s="584"/>
      <c r="AL425" s="584"/>
      <c r="AM425" s="584"/>
      <c r="AN425" s="584"/>
      <c r="AO425" s="584"/>
      <c r="AP425" s="584"/>
      <c r="AQ425" s="584"/>
      <c r="AR425" s="584"/>
      <c r="AS425" s="585"/>
    </row>
    <row r="426" spans="3:45" ht="21" customHeight="1" x14ac:dyDescent="0.4">
      <c r="C426" s="154"/>
      <c r="D426" s="154"/>
      <c r="E426" s="154"/>
      <c r="F426" s="154"/>
      <c r="G426" s="154"/>
      <c r="H426" s="154"/>
      <c r="I426" s="154"/>
      <c r="J426" s="154"/>
      <c r="K426" s="154"/>
      <c r="L426" s="154"/>
      <c r="M426" s="154"/>
      <c r="N426" s="154"/>
      <c r="O426" s="154"/>
      <c r="P426" s="154"/>
      <c r="Q426" s="154"/>
      <c r="R426" s="154"/>
      <c r="S426" s="154"/>
      <c r="T426"/>
      <c r="U426" s="699">
        <v>2</v>
      </c>
      <c r="V426" s="401" t="s">
        <v>642</v>
      </c>
      <c r="W426" s="402"/>
      <c r="X426" s="402"/>
      <c r="Y426" s="402"/>
      <c r="Z426" s="402"/>
      <c r="AA426" s="402"/>
      <c r="AB426" s="402"/>
      <c r="AC426" s="402"/>
      <c r="AD426" s="402"/>
      <c r="AE426" s="402"/>
      <c r="AF426" s="402"/>
      <c r="AG426" s="402"/>
      <c r="AH426" s="437"/>
      <c r="AI426" s="437"/>
      <c r="AJ426" s="437"/>
      <c r="AK426" s="437"/>
      <c r="AL426" s="437"/>
      <c r="AM426" s="437"/>
      <c r="AN426" s="437"/>
      <c r="AO426" s="437"/>
      <c r="AP426" s="437"/>
      <c r="AQ426" s="437"/>
      <c r="AR426" s="437"/>
      <c r="AS426" s="459"/>
    </row>
    <row r="427" spans="3:45" ht="21" customHeight="1" thickBot="1" x14ac:dyDescent="0.45">
      <c r="D427"/>
      <c r="E427"/>
      <c r="F427"/>
      <c r="G427"/>
      <c r="H427"/>
      <c r="I427"/>
      <c r="J427"/>
      <c r="K427"/>
      <c r="L427"/>
      <c r="M427"/>
      <c r="N427"/>
      <c r="O427"/>
      <c r="P427"/>
      <c r="Q427"/>
      <c r="R427"/>
      <c r="S427"/>
      <c r="T427"/>
      <c r="U427" s="700">
        <v>3</v>
      </c>
      <c r="V427" s="582" t="s">
        <v>643</v>
      </c>
      <c r="W427" s="462"/>
      <c r="X427" s="462"/>
      <c r="Y427" s="462"/>
      <c r="Z427" s="462"/>
      <c r="AA427" s="462"/>
      <c r="AB427" s="462"/>
      <c r="AC427" s="462"/>
      <c r="AD427" s="462"/>
      <c r="AE427" s="462"/>
      <c r="AF427" s="462"/>
      <c r="AG427" s="462"/>
      <c r="AH427" s="238"/>
      <c r="AI427" s="238"/>
      <c r="AJ427" s="238"/>
      <c r="AK427" s="238"/>
      <c r="AL427" s="238"/>
      <c r="AM427" s="238"/>
      <c r="AN427" s="238"/>
      <c r="AO427" s="238"/>
      <c r="AP427" s="238"/>
      <c r="AQ427" s="238"/>
      <c r="AR427" s="238"/>
      <c r="AS427" s="456"/>
    </row>
    <row r="428" spans="3:45" ht="21" hidden="1" customHeight="1" x14ac:dyDescent="0.4">
      <c r="D428"/>
      <c r="E428"/>
      <c r="F428"/>
      <c r="G428"/>
      <c r="H428"/>
      <c r="I428"/>
      <c r="J428"/>
      <c r="K428"/>
      <c r="L428"/>
      <c r="M428"/>
      <c r="N428"/>
      <c r="O428"/>
      <c r="P428"/>
      <c r="Q428"/>
      <c r="R428"/>
      <c r="S428"/>
      <c r="T428"/>
      <c r="U428" s="546"/>
      <c r="V428" s="705" t="s">
        <v>797</v>
      </c>
      <c r="W428" s="555"/>
      <c r="X428" s="555" t="str">
        <f>IF(AK423=1,"新規",IF(AK423=2,"入替",""))</f>
        <v/>
      </c>
      <c r="Y428" s="555"/>
      <c r="Z428" s="547"/>
      <c r="AA428" s="547"/>
      <c r="AB428" s="547"/>
      <c r="AC428" s="547"/>
      <c r="AD428" s="547"/>
      <c r="AE428" s="547"/>
      <c r="AF428" s="547"/>
      <c r="AG428" s="547"/>
      <c r="AH428" s="154"/>
      <c r="AI428" s="154"/>
      <c r="AJ428" s="154"/>
      <c r="AK428" s="154"/>
      <c r="AL428" s="154"/>
      <c r="AM428" s="154"/>
      <c r="AN428" s="154"/>
      <c r="AO428" s="154"/>
      <c r="AP428" s="154"/>
      <c r="AQ428" s="154"/>
      <c r="AR428" s="154"/>
      <c r="AS428" s="154"/>
    </row>
    <row r="429" spans="3:45" ht="21" hidden="1" customHeight="1" x14ac:dyDescent="0.4">
      <c r="D429"/>
      <c r="E429"/>
      <c r="F429"/>
      <c r="G429"/>
      <c r="H429"/>
      <c r="I429"/>
      <c r="J429"/>
      <c r="K429"/>
      <c r="L429"/>
      <c r="M429"/>
      <c r="N429"/>
      <c r="O429"/>
      <c r="P429"/>
      <c r="Q429"/>
      <c r="R429"/>
      <c r="S429"/>
      <c r="T429"/>
      <c r="U429" s="704"/>
      <c r="V429" s="705" t="s">
        <v>656</v>
      </c>
      <c r="W429" s="555"/>
      <c r="X429" s="547" t="str">
        <f>IF(OR(AR423=1,AR423=2,AR423=3),VLOOKUP(AR423,U425:AG427,2,FALSE),"")</f>
        <v/>
      </c>
      <c r="Y429" s="546"/>
      <c r="Z429" s="546"/>
      <c r="AA429" s="547"/>
      <c r="AB429" s="547"/>
      <c r="AC429" s="547"/>
      <c r="AD429" s="547"/>
      <c r="AE429" s="547"/>
      <c r="AF429" s="547"/>
      <c r="AG429" s="547"/>
      <c r="AH429" s="154"/>
      <c r="AI429" s="154"/>
      <c r="AJ429" s="154"/>
      <c r="AK429" s="154"/>
      <c r="AL429" s="154"/>
      <c r="AM429" s="154"/>
      <c r="AN429" s="154"/>
      <c r="AO429" s="154"/>
      <c r="AP429" s="154"/>
      <c r="AQ429" s="154"/>
      <c r="AR429" s="154"/>
      <c r="AS429" s="154"/>
    </row>
    <row r="430" spans="3:45" ht="21" customHeight="1" thickBot="1" x14ac:dyDescent="0.45">
      <c r="C430" s="615" t="s">
        <v>681</v>
      </c>
    </row>
    <row r="431" spans="3:45" ht="21" customHeight="1" thickBot="1" x14ac:dyDescent="0.45">
      <c r="C431" s="784" t="s">
        <v>644</v>
      </c>
      <c r="D431" s="785"/>
      <c r="E431" s="785"/>
      <c r="F431" s="785"/>
      <c r="G431" s="785"/>
      <c r="H431" s="785"/>
      <c r="I431" s="785"/>
      <c r="J431" s="785"/>
      <c r="K431" s="785"/>
      <c r="L431" s="786"/>
      <c r="M431" s="787"/>
      <c r="N431" s="788"/>
      <c r="O431" s="788"/>
      <c r="P431" s="788"/>
      <c r="Q431" s="788"/>
      <c r="R431" s="788"/>
      <c r="S431" s="451" t="s">
        <v>605</v>
      </c>
      <c r="T431" s="400"/>
      <c r="U431" s="398" t="s">
        <v>645</v>
      </c>
      <c r="V431" s="398"/>
      <c r="W431" s="398"/>
      <c r="X431" s="398"/>
      <c r="Y431" s="398"/>
      <c r="Z431" s="398"/>
      <c r="AA431" s="398"/>
      <c r="AB431" s="398"/>
      <c r="AC431" s="398"/>
      <c r="AD431" s="398"/>
      <c r="AE431" s="398"/>
      <c r="AF431" s="398"/>
      <c r="AG431" s="398"/>
      <c r="AH431" s="398"/>
      <c r="AI431" s="398"/>
      <c r="AJ431" s="398"/>
      <c r="AK431" s="398"/>
      <c r="AL431" s="398"/>
      <c r="AM431" s="398"/>
      <c r="AN431" s="398"/>
      <c r="AO431" s="398"/>
      <c r="AP431" s="398"/>
      <c r="AQ431" s="398"/>
      <c r="AR431" s="398"/>
      <c r="AS431" s="399"/>
    </row>
    <row r="432" spans="3:45" ht="21" customHeight="1" x14ac:dyDescent="0.4">
      <c r="C432" s="784" t="s">
        <v>636</v>
      </c>
      <c r="D432" s="785"/>
      <c r="E432" s="785"/>
      <c r="F432" s="785"/>
      <c r="G432" s="786"/>
      <c r="H432" s="792"/>
      <c r="I432" s="793"/>
      <c r="J432" s="793"/>
      <c r="K432" s="793"/>
      <c r="L432" s="794"/>
      <c r="M432" s="798" t="s">
        <v>637</v>
      </c>
      <c r="N432" s="799"/>
      <c r="O432" s="799"/>
      <c r="P432" s="799"/>
      <c r="Q432" s="799"/>
      <c r="R432" s="799"/>
      <c r="S432" s="800"/>
      <c r="T432" s="804"/>
      <c r="U432" s="805"/>
      <c r="V432" s="805"/>
      <c r="W432" s="805"/>
      <c r="X432" s="805"/>
      <c r="Y432" s="805"/>
      <c r="Z432" s="805"/>
      <c r="AA432" s="805"/>
      <c r="AB432" s="805"/>
      <c r="AC432" s="805"/>
      <c r="AD432" s="805"/>
      <c r="AE432" s="805"/>
      <c r="AF432" s="805"/>
      <c r="AG432" s="805"/>
      <c r="AH432" s="805"/>
      <c r="AI432" s="805"/>
      <c r="AJ432" s="805"/>
      <c r="AK432" s="805"/>
      <c r="AL432" s="806"/>
      <c r="AM432" s="810" t="s">
        <v>646</v>
      </c>
      <c r="AN432" s="811"/>
      <c r="AO432" s="811"/>
      <c r="AP432" s="811"/>
      <c r="AQ432" s="812"/>
      <c r="AR432" s="816"/>
      <c r="AS432" s="817"/>
    </row>
    <row r="433" spans="3:45" ht="21" customHeight="1" thickBot="1" x14ac:dyDescent="0.45">
      <c r="C433" s="789"/>
      <c r="D433" s="790"/>
      <c r="E433" s="790"/>
      <c r="F433" s="790"/>
      <c r="G433" s="791"/>
      <c r="H433" s="795"/>
      <c r="I433" s="796"/>
      <c r="J433" s="796"/>
      <c r="K433" s="796"/>
      <c r="L433" s="797"/>
      <c r="M433" s="801"/>
      <c r="N433" s="802"/>
      <c r="O433" s="802"/>
      <c r="P433" s="802"/>
      <c r="Q433" s="802"/>
      <c r="R433" s="802"/>
      <c r="S433" s="803"/>
      <c r="T433" s="807"/>
      <c r="U433" s="808"/>
      <c r="V433" s="808"/>
      <c r="W433" s="808"/>
      <c r="X433" s="808"/>
      <c r="Y433" s="808"/>
      <c r="Z433" s="808"/>
      <c r="AA433" s="808"/>
      <c r="AB433" s="808"/>
      <c r="AC433" s="808"/>
      <c r="AD433" s="808"/>
      <c r="AE433" s="808"/>
      <c r="AF433" s="808"/>
      <c r="AG433" s="808"/>
      <c r="AH433" s="808"/>
      <c r="AI433" s="808"/>
      <c r="AJ433" s="808"/>
      <c r="AK433" s="808"/>
      <c r="AL433" s="809"/>
      <c r="AM433" s="813"/>
      <c r="AN433" s="814"/>
      <c r="AO433" s="814"/>
      <c r="AP433" s="814"/>
      <c r="AQ433" s="815"/>
      <c r="AR433" s="818"/>
      <c r="AS433" s="819"/>
    </row>
    <row r="434" spans="3:45" ht="21" customHeight="1" x14ac:dyDescent="0.4">
      <c r="C434" s="863" t="s">
        <v>647</v>
      </c>
      <c r="D434" s="864"/>
      <c r="E434" s="864"/>
      <c r="F434" s="864"/>
      <c r="G434" s="865"/>
      <c r="H434" s="820"/>
      <c r="I434" s="793"/>
      <c r="J434" s="793"/>
      <c r="K434" s="793"/>
      <c r="L434" s="869" t="s">
        <v>648</v>
      </c>
      <c r="M434" s="871" t="s">
        <v>649</v>
      </c>
      <c r="N434" s="872"/>
      <c r="O434" s="872"/>
      <c r="P434" s="872"/>
      <c r="Q434" s="872"/>
      <c r="R434" s="872"/>
      <c r="S434" s="872"/>
      <c r="T434" s="820"/>
      <c r="U434" s="793"/>
      <c r="V434" s="793"/>
      <c r="W434" s="793"/>
      <c r="X434" s="793"/>
      <c r="Y434" s="793"/>
      <c r="Z434" s="793"/>
      <c r="AA434" s="793"/>
      <c r="AB434" s="793"/>
      <c r="AC434" s="793"/>
      <c r="AD434" s="794"/>
      <c r="AE434" s="770" t="s">
        <v>650</v>
      </c>
      <c r="AF434" s="770"/>
      <c r="AG434" s="770"/>
      <c r="AH434" s="770"/>
      <c r="AI434" s="770"/>
      <c r="AJ434" s="770"/>
      <c r="AK434" s="772"/>
      <c r="AL434" s="773"/>
      <c r="AM434" s="773"/>
      <c r="AN434" s="773"/>
      <c r="AO434" s="773"/>
      <c r="AP434" s="773"/>
      <c r="AQ434" s="773"/>
      <c r="AR434" s="773"/>
      <c r="AS434" s="774"/>
    </row>
    <row r="435" spans="3:45" ht="21" customHeight="1" thickBot="1" x14ac:dyDescent="0.45">
      <c r="C435" s="866"/>
      <c r="D435" s="867"/>
      <c r="E435" s="867"/>
      <c r="F435" s="867"/>
      <c r="G435" s="868"/>
      <c r="H435" s="821"/>
      <c r="I435" s="796"/>
      <c r="J435" s="796"/>
      <c r="K435" s="796"/>
      <c r="L435" s="870"/>
      <c r="M435" s="873"/>
      <c r="N435" s="874"/>
      <c r="O435" s="874"/>
      <c r="P435" s="874"/>
      <c r="Q435" s="874"/>
      <c r="R435" s="874"/>
      <c r="S435" s="874"/>
      <c r="T435" s="821"/>
      <c r="U435" s="796"/>
      <c r="V435" s="796"/>
      <c r="W435" s="796"/>
      <c r="X435" s="796"/>
      <c r="Y435" s="796"/>
      <c r="Z435" s="796"/>
      <c r="AA435" s="796"/>
      <c r="AB435" s="796"/>
      <c r="AC435" s="796"/>
      <c r="AD435" s="797"/>
      <c r="AE435" s="771"/>
      <c r="AF435" s="771"/>
      <c r="AG435" s="771"/>
      <c r="AH435" s="771"/>
      <c r="AI435" s="771"/>
      <c r="AJ435" s="771"/>
      <c r="AK435" s="775"/>
      <c r="AL435" s="776"/>
      <c r="AM435" s="776"/>
      <c r="AN435" s="776"/>
      <c r="AO435" s="776"/>
      <c r="AP435" s="776"/>
      <c r="AQ435" s="776"/>
      <c r="AR435" s="776"/>
      <c r="AS435" s="777"/>
    </row>
    <row r="436" spans="3:45" ht="21" customHeight="1" x14ac:dyDescent="0.4">
      <c r="D436"/>
      <c r="E436"/>
      <c r="F436"/>
      <c r="G436"/>
      <c r="H436"/>
      <c r="I436"/>
      <c r="J436"/>
      <c r="K436"/>
      <c r="L436"/>
      <c r="M436"/>
      <c r="N436"/>
      <c r="O436"/>
      <c r="P436"/>
      <c r="Q436"/>
      <c r="R436"/>
      <c r="S436"/>
      <c r="T436"/>
      <c r="U436" s="698">
        <v>1</v>
      </c>
      <c r="V436" s="583" t="s">
        <v>609</v>
      </c>
      <c r="W436" s="583"/>
      <c r="X436" s="583"/>
      <c r="Y436" s="583"/>
      <c r="Z436" s="583"/>
      <c r="AA436" s="583"/>
      <c r="AB436" s="583"/>
      <c r="AC436" s="583"/>
      <c r="AD436" s="583"/>
      <c r="AE436" s="583"/>
      <c r="AF436" s="583"/>
      <c r="AG436" s="583"/>
      <c r="AH436" s="583"/>
      <c r="AI436" s="583"/>
      <c r="AJ436" s="583"/>
      <c r="AK436" s="583"/>
      <c r="AL436" s="583"/>
      <c r="AM436" s="583"/>
      <c r="AN436" s="583"/>
      <c r="AO436" s="583"/>
      <c r="AP436" s="583"/>
      <c r="AQ436" s="584"/>
      <c r="AR436" s="584"/>
      <c r="AS436" s="585"/>
    </row>
    <row r="437" spans="3:45" ht="21" customHeight="1" x14ac:dyDescent="0.4">
      <c r="D437"/>
      <c r="E437"/>
      <c r="F437"/>
      <c r="G437"/>
      <c r="H437"/>
      <c r="I437"/>
      <c r="J437"/>
      <c r="K437"/>
      <c r="L437"/>
      <c r="M437"/>
      <c r="N437"/>
      <c r="O437"/>
      <c r="P437"/>
      <c r="Q437"/>
      <c r="R437"/>
      <c r="S437"/>
      <c r="T437"/>
      <c r="U437" s="699">
        <v>2</v>
      </c>
      <c r="V437" s="401" t="s">
        <v>610</v>
      </c>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37"/>
      <c r="AR437" s="437"/>
      <c r="AS437" s="459"/>
    </row>
    <row r="438" spans="3:45" ht="21" customHeight="1" x14ac:dyDescent="0.4">
      <c r="D438"/>
      <c r="E438"/>
      <c r="F438"/>
      <c r="G438"/>
      <c r="H438"/>
      <c r="I438"/>
      <c r="J438"/>
      <c r="K438"/>
      <c r="L438"/>
      <c r="M438"/>
      <c r="N438"/>
      <c r="O438"/>
      <c r="P438"/>
      <c r="Q438"/>
      <c r="R438"/>
      <c r="S438"/>
      <c r="T438"/>
      <c r="U438" s="703">
        <v>3</v>
      </c>
      <c r="V438" s="403" t="s">
        <v>611</v>
      </c>
      <c r="W438" s="404"/>
      <c r="X438" s="404"/>
      <c r="Y438" s="404"/>
      <c r="Z438" s="404"/>
      <c r="AA438" s="404"/>
      <c r="AB438" s="404"/>
      <c r="AC438" s="404"/>
      <c r="AD438" s="404"/>
      <c r="AE438" s="404"/>
      <c r="AF438" s="404"/>
      <c r="AG438" s="404"/>
      <c r="AH438" s="404"/>
      <c r="AI438" s="404"/>
      <c r="AJ438" s="404"/>
      <c r="AK438" s="404"/>
      <c r="AL438" s="404"/>
      <c r="AM438" s="404"/>
      <c r="AN438" s="404"/>
      <c r="AO438" s="404"/>
      <c r="AP438" s="404"/>
      <c r="AQ438" s="239"/>
      <c r="AR438" s="239"/>
      <c r="AS438" s="455"/>
    </row>
    <row r="439" spans="3:45" ht="21" customHeight="1" thickBot="1" x14ac:dyDescent="0.45">
      <c r="D439"/>
      <c r="E439"/>
      <c r="F439"/>
      <c r="G439"/>
      <c r="H439"/>
      <c r="I439"/>
      <c r="J439"/>
      <c r="K439"/>
      <c r="L439"/>
      <c r="M439"/>
      <c r="N439"/>
      <c r="O439"/>
      <c r="P439"/>
      <c r="Q439"/>
      <c r="R439"/>
      <c r="S439"/>
      <c r="T439"/>
      <c r="U439" s="700">
        <v>4</v>
      </c>
      <c r="V439" s="582" t="s">
        <v>612</v>
      </c>
      <c r="W439" s="462"/>
      <c r="X439" s="462"/>
      <c r="Y439" s="462"/>
      <c r="Z439" s="462"/>
      <c r="AA439" s="462"/>
      <c r="AB439" s="462"/>
      <c r="AC439" s="462"/>
      <c r="AD439" s="462"/>
      <c r="AE439" s="462"/>
      <c r="AF439" s="462"/>
      <c r="AG439" s="462"/>
      <c r="AH439" s="462"/>
      <c r="AI439" s="462"/>
      <c r="AJ439" s="462"/>
      <c r="AK439" s="462"/>
      <c r="AL439" s="462"/>
      <c r="AM439" s="462"/>
      <c r="AN439" s="462"/>
      <c r="AO439" s="462"/>
      <c r="AP439" s="462"/>
      <c r="AQ439" s="238"/>
      <c r="AR439" s="238"/>
      <c r="AS439" s="456"/>
    </row>
    <row r="440" spans="3:45" ht="21" hidden="1" customHeight="1" x14ac:dyDescent="0.4">
      <c r="D440"/>
      <c r="E440"/>
      <c r="F440"/>
      <c r="G440"/>
      <c r="H440"/>
      <c r="I440"/>
      <c r="J440"/>
      <c r="K440"/>
      <c r="L440"/>
      <c r="M440"/>
      <c r="N440"/>
      <c r="O440"/>
      <c r="P440"/>
      <c r="Q440"/>
      <c r="R440"/>
      <c r="S440"/>
      <c r="T440"/>
      <c r="U440" s="704"/>
      <c r="V440" s="705" t="s">
        <v>656</v>
      </c>
      <c r="W440" s="555"/>
      <c r="X440" s="547" t="str">
        <f>IF(OR(AR432=1,AR432=2,AR432=3,AR432=4),VLOOKUP(AR432,U436:AS439,2,FALSE),"")</f>
        <v/>
      </c>
      <c r="Y440" s="546"/>
      <c r="Z440" s="547"/>
      <c r="AA440" s="547"/>
      <c r="AB440" s="547"/>
      <c r="AC440" s="547"/>
      <c r="AD440" s="547"/>
      <c r="AE440" s="547"/>
      <c r="AF440" s="547"/>
      <c r="AG440" s="547"/>
      <c r="AH440" s="154"/>
      <c r="AI440" s="154"/>
      <c r="AJ440" s="154"/>
      <c r="AK440" s="154"/>
      <c r="AL440" s="154"/>
      <c r="AM440" s="154"/>
      <c r="AN440" s="154"/>
      <c r="AO440" s="154"/>
      <c r="AP440" s="154"/>
      <c r="AQ440" s="154"/>
      <c r="AR440" s="154"/>
      <c r="AS440" s="154"/>
    </row>
    <row r="441" spans="3:45" ht="21" customHeight="1" thickBot="1" x14ac:dyDescent="0.45">
      <c r="C441" s="615" t="s">
        <v>735</v>
      </c>
      <c r="D441" s="154"/>
      <c r="E441" s="154"/>
      <c r="F441" s="154"/>
      <c r="G441" s="154"/>
      <c r="H441" s="154"/>
      <c r="I441" s="154"/>
      <c r="J441" s="154"/>
      <c r="K441" s="154"/>
      <c r="L441" s="154"/>
      <c r="M441" s="390"/>
      <c r="N441" s="390"/>
      <c r="O441" s="390"/>
      <c r="P441" s="390"/>
      <c r="Q441" s="390"/>
      <c r="R441" s="390"/>
      <c r="T441" s="388"/>
      <c r="U441" s="388"/>
      <c r="V441" s="388"/>
      <c r="W441" s="388"/>
      <c r="X441" s="388"/>
      <c r="Y441" s="388"/>
      <c r="Z441" s="388"/>
      <c r="AA441" s="388"/>
      <c r="AB441" s="391"/>
      <c r="AC441" s="391"/>
      <c r="AD441" s="391"/>
      <c r="AE441" s="391"/>
      <c r="AF441" s="391"/>
      <c r="AG441" s="391"/>
      <c r="AH441" s="391"/>
      <c r="AI441" s="391"/>
      <c r="AJ441" s="391"/>
      <c r="AK441" s="391"/>
      <c r="AL441" s="391"/>
      <c r="AM441" s="391"/>
      <c r="AN441" s="391"/>
      <c r="AO441" s="391"/>
      <c r="AP441" s="391"/>
      <c r="AQ441" s="391"/>
      <c r="AR441" s="391"/>
      <c r="AS441" s="391"/>
    </row>
    <row r="442" spans="3:45" ht="21" customHeight="1" x14ac:dyDescent="0.4">
      <c r="C442" s="597"/>
      <c r="D442" s="598" t="s">
        <v>669</v>
      </c>
      <c r="E442" s="599"/>
      <c r="F442" s="599"/>
      <c r="G442" s="599"/>
      <c r="H442" s="599"/>
      <c r="I442" s="599"/>
      <c r="J442" s="599"/>
      <c r="K442" s="599"/>
      <c r="L442" s="599"/>
      <c r="M442" s="599"/>
      <c r="N442" s="600" t="s">
        <v>670</v>
      </c>
      <c r="O442" s="587"/>
      <c r="P442" s="587"/>
      <c r="Q442" s="587"/>
      <c r="R442" s="587"/>
      <c r="S442" s="587"/>
      <c r="T442" s="587"/>
      <c r="U442" s="587"/>
      <c r="V442" s="583"/>
      <c r="W442" s="583"/>
      <c r="X442" s="601"/>
      <c r="Y442" s="598"/>
      <c r="Z442" s="860"/>
      <c r="AA442" s="861"/>
      <c r="AB442" s="862"/>
      <c r="AC442" s="598" t="s">
        <v>605</v>
      </c>
      <c r="AD442" s="598"/>
      <c r="AE442" s="598"/>
      <c r="AF442" s="598"/>
      <c r="AG442" s="598"/>
      <c r="AH442" s="598"/>
      <c r="AI442" s="598"/>
      <c r="AJ442" s="598"/>
      <c r="AK442" s="598"/>
      <c r="AL442" s="598"/>
      <c r="AM442" s="598"/>
      <c r="AN442" s="598"/>
      <c r="AO442" s="598"/>
      <c r="AP442" s="598"/>
      <c r="AQ442" s="598"/>
      <c r="AR442" s="598"/>
      <c r="AS442" s="602"/>
    </row>
    <row r="443" spans="3:45" ht="21" customHeight="1" x14ac:dyDescent="0.4">
      <c r="C443" s="589"/>
      <c r="D443" s="555"/>
      <c r="E443" s="556"/>
      <c r="F443" s="556"/>
      <c r="G443" s="556"/>
      <c r="H443" s="556"/>
      <c r="I443" s="556"/>
      <c r="J443" s="556"/>
      <c r="K443" s="556"/>
      <c r="L443" s="556"/>
      <c r="M443" s="556"/>
      <c r="N443" s="551" t="s">
        <v>671</v>
      </c>
      <c r="O443" s="552"/>
      <c r="P443" s="552"/>
      <c r="Q443" s="552"/>
      <c r="R443" s="552"/>
      <c r="S443" s="552"/>
      <c r="T443" s="552"/>
      <c r="U443" s="552"/>
      <c r="V443" s="553"/>
      <c r="W443" s="553"/>
      <c r="X443" s="554"/>
      <c r="Y443" s="555"/>
      <c r="Z443" s="836"/>
      <c r="AA443" s="837"/>
      <c r="AB443" s="838"/>
      <c r="AC443" s="555" t="s">
        <v>605</v>
      </c>
      <c r="AD443" s="555"/>
      <c r="AE443" s="555"/>
      <c r="AF443" s="555"/>
      <c r="AG443" s="555"/>
      <c r="AH443" s="555"/>
      <c r="AI443" s="555"/>
      <c r="AJ443" s="555"/>
      <c r="AK443" s="555"/>
      <c r="AL443" s="555"/>
      <c r="AM443" s="555"/>
      <c r="AN443" s="555"/>
      <c r="AO443" s="555"/>
      <c r="AP443" s="555"/>
      <c r="AQ443" s="555"/>
      <c r="AR443" s="555"/>
      <c r="AS443" s="590"/>
    </row>
    <row r="444" spans="3:45" ht="21" customHeight="1" x14ac:dyDescent="0.4">
      <c r="C444" s="589"/>
      <c r="D444" s="555"/>
      <c r="E444" s="556"/>
      <c r="F444" s="556"/>
      <c r="G444" s="556"/>
      <c r="H444" s="556"/>
      <c r="I444" s="556"/>
      <c r="J444" s="556"/>
      <c r="K444" s="556"/>
      <c r="L444" s="556"/>
      <c r="M444" s="556"/>
      <c r="N444" s="551" t="s">
        <v>672</v>
      </c>
      <c r="O444" s="552"/>
      <c r="P444" s="552"/>
      <c r="Q444" s="552"/>
      <c r="R444" s="552"/>
      <c r="S444" s="552"/>
      <c r="T444" s="552"/>
      <c r="U444" s="552"/>
      <c r="V444" s="553"/>
      <c r="W444" s="553"/>
      <c r="X444" s="554"/>
      <c r="Y444" s="555"/>
      <c r="Z444" s="836"/>
      <c r="AA444" s="837"/>
      <c r="AB444" s="838"/>
      <c r="AC444" s="555" t="s">
        <v>605</v>
      </c>
      <c r="AD444" s="555"/>
      <c r="AE444" s="555"/>
      <c r="AF444" s="555"/>
      <c r="AG444" s="555"/>
      <c r="AH444" s="555"/>
      <c r="AI444" s="555"/>
      <c r="AJ444" s="555"/>
      <c r="AK444" s="555"/>
      <c r="AL444" s="555"/>
      <c r="AM444" s="555"/>
      <c r="AN444" s="555"/>
      <c r="AO444" s="555"/>
      <c r="AP444" s="555"/>
      <c r="AQ444" s="555"/>
      <c r="AR444" s="555"/>
      <c r="AS444" s="590"/>
    </row>
    <row r="445" spans="3:45" ht="21" customHeight="1" x14ac:dyDescent="0.4">
      <c r="C445" s="589"/>
      <c r="D445" s="555"/>
      <c r="E445" s="556"/>
      <c r="F445" s="556"/>
      <c r="G445" s="556"/>
      <c r="H445" s="556"/>
      <c r="I445" s="556"/>
      <c r="J445" s="556"/>
      <c r="K445" s="556"/>
      <c r="L445" s="556"/>
      <c r="M445" s="556"/>
      <c r="N445" s="551" t="s">
        <v>673</v>
      </c>
      <c r="O445" s="552"/>
      <c r="P445" s="552"/>
      <c r="Q445" s="552"/>
      <c r="R445" s="552"/>
      <c r="S445" s="552"/>
      <c r="T445" s="552"/>
      <c r="U445" s="552"/>
      <c r="V445" s="553"/>
      <c r="W445" s="553"/>
      <c r="X445" s="554"/>
      <c r="Y445" s="555"/>
      <c r="Z445" s="836"/>
      <c r="AA445" s="837"/>
      <c r="AB445" s="838"/>
      <c r="AC445" s="555" t="s">
        <v>605</v>
      </c>
      <c r="AD445" s="555"/>
      <c r="AE445" s="555"/>
      <c r="AF445" s="555"/>
      <c r="AG445" s="555"/>
      <c r="AH445" s="555"/>
      <c r="AI445" s="555"/>
      <c r="AJ445" s="555"/>
      <c r="AK445" s="555"/>
      <c r="AL445" s="555"/>
      <c r="AM445" s="555"/>
      <c r="AN445" s="555"/>
      <c r="AO445" s="555"/>
      <c r="AP445" s="555"/>
      <c r="AQ445" s="555"/>
      <c r="AR445" s="555"/>
      <c r="AS445" s="590"/>
    </row>
    <row r="446" spans="3:45" ht="21" customHeight="1" x14ac:dyDescent="0.4">
      <c r="C446" s="589"/>
      <c r="D446" s="555"/>
      <c r="E446" s="556"/>
      <c r="F446" s="556"/>
      <c r="G446" s="556"/>
      <c r="H446" s="556"/>
      <c r="I446" s="556"/>
      <c r="J446" s="556"/>
      <c r="K446" s="556"/>
      <c r="L446" s="556"/>
      <c r="M446" s="556"/>
      <c r="N446" s="551" t="s">
        <v>674</v>
      </c>
      <c r="O446" s="552"/>
      <c r="P446" s="552"/>
      <c r="Q446" s="552"/>
      <c r="R446" s="552"/>
      <c r="S446" s="552"/>
      <c r="T446" s="552"/>
      <c r="U446" s="552"/>
      <c r="V446" s="553"/>
      <c r="W446" s="553"/>
      <c r="X446" s="554"/>
      <c r="Y446" s="555"/>
      <c r="Z446" s="836"/>
      <c r="AA446" s="837"/>
      <c r="AB446" s="838"/>
      <c r="AC446" s="555" t="s">
        <v>605</v>
      </c>
      <c r="AD446" s="555"/>
      <c r="AE446" s="555"/>
      <c r="AF446" s="555"/>
      <c r="AG446" s="555"/>
      <c r="AH446" s="555"/>
      <c r="AI446" s="555"/>
      <c r="AJ446" s="555"/>
      <c r="AK446" s="555"/>
      <c r="AL446" s="555"/>
      <c r="AM446" s="555"/>
      <c r="AN446" s="555"/>
      <c r="AO446" s="555"/>
      <c r="AP446" s="555"/>
      <c r="AQ446" s="555"/>
      <c r="AR446" s="555"/>
      <c r="AS446" s="590"/>
    </row>
    <row r="447" spans="3:45" ht="21" customHeight="1" x14ac:dyDescent="0.4">
      <c r="C447" s="589"/>
      <c r="D447" s="555"/>
      <c r="E447" s="556"/>
      <c r="F447" s="556"/>
      <c r="G447" s="556"/>
      <c r="H447" s="556"/>
      <c r="I447" s="556"/>
      <c r="J447" s="556"/>
      <c r="K447" s="556"/>
      <c r="L447" s="556"/>
      <c r="M447" s="556"/>
      <c r="N447" s="551" t="s">
        <v>675</v>
      </c>
      <c r="O447" s="552"/>
      <c r="P447" s="552"/>
      <c r="Q447" s="552"/>
      <c r="R447" s="552"/>
      <c r="S447" s="552"/>
      <c r="T447" s="552"/>
      <c r="U447" s="552"/>
      <c r="V447" s="553"/>
      <c r="W447" s="553"/>
      <c r="X447" s="554"/>
      <c r="Y447" s="555"/>
      <c r="Z447" s="836"/>
      <c r="AA447" s="837"/>
      <c r="AB447" s="838"/>
      <c r="AC447" s="555" t="s">
        <v>605</v>
      </c>
      <c r="AD447" s="555"/>
      <c r="AE447" s="555"/>
      <c r="AF447" s="555"/>
      <c r="AG447" s="555"/>
      <c r="AH447" s="555"/>
      <c r="AI447" s="555"/>
      <c r="AJ447" s="555"/>
      <c r="AK447" s="555"/>
      <c r="AL447" s="555"/>
      <c r="AM447" s="555"/>
      <c r="AN447" s="555"/>
      <c r="AO447" s="555"/>
      <c r="AP447" s="555"/>
      <c r="AQ447" s="555"/>
      <c r="AR447" s="555"/>
      <c r="AS447" s="590"/>
    </row>
    <row r="448" spans="3:45" ht="21" customHeight="1" x14ac:dyDescent="0.4">
      <c r="C448" s="589"/>
      <c r="D448" s="555"/>
      <c r="E448" s="556"/>
      <c r="F448" s="556"/>
      <c r="G448" s="556"/>
      <c r="H448" s="556"/>
      <c r="I448" s="556"/>
      <c r="J448" s="556"/>
      <c r="K448" s="556"/>
      <c r="L448" s="556"/>
      <c r="M448" s="556"/>
      <c r="N448" s="551" t="s">
        <v>676</v>
      </c>
      <c r="O448" s="552"/>
      <c r="P448" s="552"/>
      <c r="Q448" s="552"/>
      <c r="R448" s="552"/>
      <c r="S448" s="552"/>
      <c r="T448" s="552"/>
      <c r="U448" s="552"/>
      <c r="V448" s="553"/>
      <c r="W448" s="553"/>
      <c r="X448" s="554"/>
      <c r="Y448" s="555"/>
      <c r="Z448" s="836"/>
      <c r="AA448" s="837"/>
      <c r="AB448" s="838"/>
      <c r="AC448" s="555" t="s">
        <v>605</v>
      </c>
      <c r="AD448" s="555"/>
      <c r="AE448" s="555"/>
      <c r="AF448" s="555"/>
      <c r="AG448" s="555"/>
      <c r="AH448" s="555"/>
      <c r="AI448" s="555"/>
      <c r="AJ448" s="555"/>
      <c r="AK448" s="555"/>
      <c r="AL448" s="555"/>
      <c r="AM448" s="555"/>
      <c r="AN448" s="555"/>
      <c r="AO448" s="555"/>
      <c r="AP448" s="555"/>
      <c r="AQ448" s="555"/>
      <c r="AR448" s="555"/>
      <c r="AS448" s="590"/>
    </row>
    <row r="449" spans="3:48" ht="21" customHeight="1" x14ac:dyDescent="0.4">
      <c r="C449" s="589"/>
      <c r="D449" s="555"/>
      <c r="E449" s="556"/>
      <c r="F449" s="556"/>
      <c r="G449" s="556"/>
      <c r="H449" s="556"/>
      <c r="I449" s="556"/>
      <c r="J449" s="556"/>
      <c r="K449" s="556"/>
      <c r="L449" s="556"/>
      <c r="M449" s="556"/>
      <c r="N449" s="551" t="s">
        <v>677</v>
      </c>
      <c r="O449" s="552"/>
      <c r="P449" s="552"/>
      <c r="Q449" s="552"/>
      <c r="R449" s="552"/>
      <c r="S449" s="552"/>
      <c r="T449" s="552"/>
      <c r="U449" s="552"/>
      <c r="V449" s="553"/>
      <c r="W449" s="553"/>
      <c r="X449" s="554"/>
      <c r="Y449" s="555"/>
      <c r="Z449" s="836"/>
      <c r="AA449" s="837"/>
      <c r="AB449" s="838"/>
      <c r="AC449" s="555" t="s">
        <v>605</v>
      </c>
      <c r="AD449" s="555"/>
      <c r="AE449" s="555"/>
      <c r="AF449" s="555"/>
      <c r="AG449" s="555"/>
      <c r="AH449" s="555"/>
      <c r="AI449" s="555"/>
      <c r="AJ449" s="555"/>
      <c r="AK449" s="555"/>
      <c r="AL449" s="555"/>
      <c r="AM449" s="555"/>
      <c r="AN449" s="555"/>
      <c r="AO449" s="555"/>
      <c r="AP449" s="555"/>
      <c r="AQ449" s="555"/>
      <c r="AR449" s="555"/>
      <c r="AS449" s="590"/>
    </row>
    <row r="450" spans="3:48" ht="21" customHeight="1" x14ac:dyDescent="0.4">
      <c r="C450" s="589"/>
      <c r="D450" s="555"/>
      <c r="E450" s="556"/>
      <c r="F450" s="556"/>
      <c r="G450" s="556"/>
      <c r="H450" s="556"/>
      <c r="I450" s="556"/>
      <c r="J450" s="556"/>
      <c r="K450" s="556"/>
      <c r="L450" s="556"/>
      <c r="M450" s="556"/>
      <c r="N450" s="839"/>
      <c r="O450" s="840"/>
      <c r="P450" s="840"/>
      <c r="Q450" s="840"/>
      <c r="R450" s="840"/>
      <c r="S450" s="840"/>
      <c r="T450" s="840"/>
      <c r="U450" s="840"/>
      <c r="V450" s="840"/>
      <c r="W450" s="840"/>
      <c r="X450" s="841"/>
      <c r="Y450" s="555"/>
      <c r="Z450" s="836"/>
      <c r="AA450" s="837"/>
      <c r="AB450" s="838"/>
      <c r="AC450" s="555" t="s">
        <v>605</v>
      </c>
      <c r="AD450" s="555"/>
      <c r="AE450" s="555"/>
      <c r="AF450" s="555"/>
      <c r="AG450" s="555"/>
      <c r="AH450" s="555"/>
      <c r="AI450" s="555"/>
      <c r="AJ450" s="555"/>
      <c r="AK450" s="555"/>
      <c r="AL450" s="555"/>
      <c r="AM450" s="555"/>
      <c r="AN450" s="555"/>
      <c r="AO450" s="555"/>
      <c r="AP450" s="555"/>
      <c r="AQ450" s="555"/>
      <c r="AR450" s="555"/>
      <c r="AS450" s="590"/>
    </row>
    <row r="451" spans="3:48" ht="21" customHeight="1" x14ac:dyDescent="0.4">
      <c r="C451" s="589"/>
      <c r="D451" s="555"/>
      <c r="E451" s="556"/>
      <c r="F451" s="556"/>
      <c r="G451" s="556"/>
      <c r="H451" s="556"/>
      <c r="I451" s="556"/>
      <c r="J451" s="556"/>
      <c r="K451" s="556"/>
      <c r="L451" s="556"/>
      <c r="M451" s="556"/>
      <c r="N451" s="839"/>
      <c r="O451" s="840"/>
      <c r="P451" s="840"/>
      <c r="Q451" s="840"/>
      <c r="R451" s="840"/>
      <c r="S451" s="840"/>
      <c r="T451" s="840"/>
      <c r="U451" s="840"/>
      <c r="V451" s="840"/>
      <c r="W451" s="840"/>
      <c r="X451" s="841"/>
      <c r="Y451" s="555"/>
      <c r="Z451" s="836"/>
      <c r="AA451" s="837"/>
      <c r="AB451" s="838"/>
      <c r="AC451" s="555" t="s">
        <v>605</v>
      </c>
      <c r="AD451" s="555"/>
      <c r="AE451" s="555"/>
      <c r="AF451" s="555"/>
      <c r="AG451" s="555"/>
      <c r="AH451" s="555"/>
      <c r="AI451" s="555"/>
      <c r="AJ451" s="555"/>
      <c r="AK451" s="555"/>
      <c r="AL451" s="555"/>
      <c r="AM451" s="555"/>
      <c r="AN451" s="555"/>
      <c r="AO451" s="555"/>
      <c r="AP451" s="555"/>
      <c r="AQ451" s="555"/>
      <c r="AR451" s="555"/>
      <c r="AS451" s="590"/>
    </row>
    <row r="452" spans="3:48" ht="21" customHeight="1" thickBot="1" x14ac:dyDescent="0.45">
      <c r="C452" s="591"/>
      <c r="D452" s="592"/>
      <c r="E452" s="593"/>
      <c r="F452" s="593"/>
      <c r="G452" s="593"/>
      <c r="H452" s="593"/>
      <c r="I452" s="593"/>
      <c r="J452" s="593"/>
      <c r="K452" s="593"/>
      <c r="L452" s="593"/>
      <c r="M452" s="593"/>
      <c r="N452" s="842"/>
      <c r="O452" s="843"/>
      <c r="P452" s="843"/>
      <c r="Q452" s="843"/>
      <c r="R452" s="843"/>
      <c r="S452" s="843"/>
      <c r="T452" s="843"/>
      <c r="U452" s="843"/>
      <c r="V452" s="843"/>
      <c r="W452" s="843"/>
      <c r="X452" s="844"/>
      <c r="Y452" s="592"/>
      <c r="Z452" s="845"/>
      <c r="AA452" s="846"/>
      <c r="AB452" s="847"/>
      <c r="AC452" s="592" t="s">
        <v>605</v>
      </c>
      <c r="AD452" s="592"/>
      <c r="AE452" s="592"/>
      <c r="AF452" s="592"/>
      <c r="AG452" s="592"/>
      <c r="AH452" s="592"/>
      <c r="AI452" s="592"/>
      <c r="AJ452" s="592"/>
      <c r="AK452" s="592"/>
      <c r="AL452" s="592"/>
      <c r="AM452" s="592"/>
      <c r="AN452" s="592"/>
      <c r="AO452" s="592"/>
      <c r="AP452" s="592"/>
      <c r="AQ452" s="592"/>
      <c r="AR452" s="592"/>
      <c r="AS452" s="594"/>
    </row>
    <row r="453" spans="3:48" ht="20.45" customHeight="1" thickBot="1" x14ac:dyDescent="0.45">
      <c r="M453" s="390"/>
      <c r="N453" s="390"/>
      <c r="O453" s="390"/>
      <c r="P453" s="390"/>
      <c r="Q453" s="390"/>
      <c r="R453" s="390"/>
      <c r="T453" s="388"/>
      <c r="U453" s="388"/>
      <c r="V453" s="388"/>
      <c r="W453" s="388"/>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row>
    <row r="454" spans="3:48" ht="8.4499999999999993" hidden="1" customHeight="1" thickBot="1" x14ac:dyDescent="0.45">
      <c r="AV454" s="354"/>
    </row>
    <row r="455" spans="3:48" ht="21" customHeight="1" x14ac:dyDescent="0.4">
      <c r="C455" s="1034" t="s">
        <v>108</v>
      </c>
      <c r="D455" s="1036"/>
      <c r="E455" s="1036"/>
      <c r="F455" s="1036"/>
      <c r="G455" s="1036"/>
      <c r="H455" s="1036"/>
      <c r="I455" s="1036"/>
      <c r="J455" s="1036"/>
      <c r="K455" s="1036"/>
      <c r="L455" s="1036"/>
      <c r="M455" s="1036"/>
      <c r="N455" s="1036"/>
      <c r="O455" s="1036"/>
      <c r="P455" s="1036"/>
      <c r="Q455" s="1036"/>
      <c r="R455" s="1036"/>
      <c r="S455" s="1036"/>
      <c r="T455" s="1036"/>
      <c r="U455" s="1036"/>
      <c r="V455" s="1036"/>
      <c r="W455" s="1036"/>
      <c r="X455" s="1036"/>
      <c r="Y455" s="1036"/>
      <c r="Z455" s="1036"/>
      <c r="AA455" s="1036"/>
      <c r="AB455" s="1036"/>
      <c r="AC455" s="1036"/>
      <c r="AD455" s="1036"/>
      <c r="AE455" s="1036"/>
      <c r="AF455" s="1036"/>
      <c r="AG455" s="1036"/>
      <c r="AH455" s="1036"/>
      <c r="AI455" s="1036"/>
      <c r="AJ455" s="1036"/>
      <c r="AK455" s="1127" t="s">
        <v>84</v>
      </c>
      <c r="AL455" s="1127"/>
      <c r="AM455" s="1127"/>
      <c r="AN455" s="1127"/>
      <c r="AO455" s="1127"/>
      <c r="AP455" s="1127"/>
      <c r="AQ455" s="1127"/>
      <c r="AR455" s="1127"/>
      <c r="AS455" s="1128"/>
    </row>
    <row r="456" spans="3:48" ht="21" customHeight="1" x14ac:dyDescent="0.4">
      <c r="C456" s="169"/>
      <c r="D456" s="1174" t="s">
        <v>78</v>
      </c>
      <c r="E456" s="1174"/>
      <c r="F456" s="1174"/>
      <c r="G456" s="1174"/>
      <c r="H456" s="1174"/>
      <c r="I456" s="1174"/>
      <c r="J456" s="1174"/>
      <c r="K456" s="1174"/>
      <c r="L456" s="1174"/>
      <c r="M456" s="1157" t="s">
        <v>363</v>
      </c>
      <c r="N456" s="1157"/>
      <c r="O456" s="1157"/>
      <c r="P456" s="1157"/>
      <c r="Q456" s="1157"/>
      <c r="R456" s="1157"/>
      <c r="S456" s="1157"/>
      <c r="T456" s="1157"/>
      <c r="U456" s="1157" t="s">
        <v>25</v>
      </c>
      <c r="V456" s="1157"/>
      <c r="W456" s="1157"/>
      <c r="X456" s="1157"/>
      <c r="Y456" s="1157"/>
      <c r="Z456" s="1157"/>
      <c r="AA456" s="1157"/>
      <c r="AB456" s="1157"/>
      <c r="AC456" s="1157" t="s">
        <v>26</v>
      </c>
      <c r="AD456" s="1157"/>
      <c r="AE456" s="1157"/>
      <c r="AF456" s="1157"/>
      <c r="AG456" s="1157" t="s">
        <v>366</v>
      </c>
      <c r="AH456" s="1157"/>
      <c r="AI456" s="1157"/>
      <c r="AJ456" s="1157"/>
      <c r="AK456" s="1157"/>
      <c r="AL456" s="1157"/>
      <c r="AM456" s="1157"/>
      <c r="AN456" s="1157"/>
      <c r="AO456" s="1106"/>
      <c r="AP456" s="1107"/>
      <c r="AQ456" s="1107"/>
      <c r="AR456" s="1107"/>
      <c r="AS456" s="1108"/>
    </row>
    <row r="457" spans="3:48" ht="21" customHeight="1" x14ac:dyDescent="0.4">
      <c r="C457" s="169"/>
      <c r="D457" s="943" t="s">
        <v>79</v>
      </c>
      <c r="E457" s="943"/>
      <c r="F457" s="943"/>
      <c r="G457" s="943"/>
      <c r="H457" s="943"/>
      <c r="I457" s="943"/>
      <c r="J457" s="943"/>
      <c r="K457" s="943"/>
      <c r="L457" s="943"/>
      <c r="M457" s="1126"/>
      <c r="N457" s="1126"/>
      <c r="O457" s="1126"/>
      <c r="P457" s="1126"/>
      <c r="Q457" s="1126"/>
      <c r="R457" s="1126"/>
      <c r="S457" s="1126"/>
      <c r="T457" s="1126"/>
      <c r="U457" s="1126"/>
      <c r="V457" s="1126"/>
      <c r="W457" s="1126"/>
      <c r="X457" s="1126"/>
      <c r="Y457" s="1126"/>
      <c r="Z457" s="1126"/>
      <c r="AA457" s="1126"/>
      <c r="AB457" s="1126"/>
      <c r="AC457" s="1158"/>
      <c r="AD457" s="1158"/>
      <c r="AE457" s="1158"/>
      <c r="AF457" s="1158"/>
      <c r="AG457" s="1084">
        <f>IF(U457="",0,IF($AC$182="1/2",ROUNDDOWN(U457*0.5,0),IF($AC$182="2/3",ROUNDDOWN(U457*2/3,0),0)))</f>
        <v>0</v>
      </c>
      <c r="AH457" s="1085"/>
      <c r="AI457" s="1085"/>
      <c r="AJ457" s="1085"/>
      <c r="AK457" s="1085"/>
      <c r="AL457" s="1085"/>
      <c r="AM457" s="1085"/>
      <c r="AN457" s="1085"/>
      <c r="AO457" s="944"/>
      <c r="AP457" s="945"/>
      <c r="AQ457" s="945"/>
      <c r="AR457" s="945"/>
      <c r="AS457" s="946"/>
    </row>
    <row r="458" spans="3:48" ht="21" customHeight="1" x14ac:dyDescent="0.4">
      <c r="C458" s="169"/>
      <c r="D458" s="943" t="s">
        <v>80</v>
      </c>
      <c r="E458" s="943"/>
      <c r="F458" s="943"/>
      <c r="G458" s="943"/>
      <c r="H458" s="943"/>
      <c r="I458" s="943"/>
      <c r="J458" s="943"/>
      <c r="K458" s="943"/>
      <c r="L458" s="943"/>
      <c r="M458" s="1126"/>
      <c r="N458" s="1126"/>
      <c r="O458" s="1126"/>
      <c r="P458" s="1126"/>
      <c r="Q458" s="1126"/>
      <c r="R458" s="1126"/>
      <c r="S458" s="1126"/>
      <c r="T458" s="1126"/>
      <c r="U458" s="1126"/>
      <c r="V458" s="1126"/>
      <c r="W458" s="1126"/>
      <c r="X458" s="1126"/>
      <c r="Y458" s="1126"/>
      <c r="Z458" s="1126"/>
      <c r="AA458" s="1126"/>
      <c r="AB458" s="1126"/>
      <c r="AC458" s="1158"/>
      <c r="AD458" s="1158"/>
      <c r="AE458" s="1158"/>
      <c r="AF458" s="1158"/>
      <c r="AG458" s="1084">
        <f t="shared" ref="AG458:AG459" si="2">IF(U458="",0,IF($AC$182="1/2",ROUNDDOWN(U458*0.5,0),IF($AC$182="2/3",ROUNDDOWN(U458*2/3,0),0)))</f>
        <v>0</v>
      </c>
      <c r="AH458" s="1085"/>
      <c r="AI458" s="1085"/>
      <c r="AJ458" s="1085"/>
      <c r="AK458" s="1085"/>
      <c r="AL458" s="1085"/>
      <c r="AM458" s="1085"/>
      <c r="AN458" s="1085"/>
      <c r="AO458" s="944"/>
      <c r="AP458" s="945"/>
      <c r="AQ458" s="945"/>
      <c r="AR458" s="945"/>
      <c r="AS458" s="946"/>
    </row>
    <row r="459" spans="3:48" ht="21" customHeight="1" x14ac:dyDescent="0.4">
      <c r="C459" s="169"/>
      <c r="D459" s="943" t="s">
        <v>81</v>
      </c>
      <c r="E459" s="943"/>
      <c r="F459" s="943"/>
      <c r="G459" s="943"/>
      <c r="H459" s="943"/>
      <c r="I459" s="943"/>
      <c r="J459" s="943"/>
      <c r="K459" s="943"/>
      <c r="L459" s="943"/>
      <c r="M459" s="1126"/>
      <c r="N459" s="1126"/>
      <c r="O459" s="1126"/>
      <c r="P459" s="1126"/>
      <c r="Q459" s="1126"/>
      <c r="R459" s="1126"/>
      <c r="S459" s="1126"/>
      <c r="T459" s="1126"/>
      <c r="U459" s="1126"/>
      <c r="V459" s="1126"/>
      <c r="W459" s="1126"/>
      <c r="X459" s="1126"/>
      <c r="Y459" s="1126"/>
      <c r="Z459" s="1126"/>
      <c r="AA459" s="1126"/>
      <c r="AB459" s="1126"/>
      <c r="AC459" s="1158"/>
      <c r="AD459" s="1158"/>
      <c r="AE459" s="1158"/>
      <c r="AF459" s="1158"/>
      <c r="AG459" s="1084">
        <f t="shared" si="2"/>
        <v>0</v>
      </c>
      <c r="AH459" s="1085"/>
      <c r="AI459" s="1085"/>
      <c r="AJ459" s="1085"/>
      <c r="AK459" s="1085"/>
      <c r="AL459" s="1085"/>
      <c r="AM459" s="1085"/>
      <c r="AN459" s="1085"/>
      <c r="AO459" s="944"/>
      <c r="AP459" s="945"/>
      <c r="AQ459" s="945"/>
      <c r="AR459" s="945"/>
      <c r="AS459" s="946"/>
    </row>
    <row r="460" spans="3:48" ht="21" customHeight="1" x14ac:dyDescent="0.4">
      <c r="C460" s="178"/>
      <c r="D460" s="1154" t="s">
        <v>82</v>
      </c>
      <c r="E460" s="1154"/>
      <c r="F460" s="1154"/>
      <c r="G460" s="1154"/>
      <c r="H460" s="1154"/>
      <c r="I460" s="1154"/>
      <c r="J460" s="1154"/>
      <c r="K460" s="1154"/>
      <c r="L460" s="1154"/>
      <c r="M460" s="1155">
        <f>SUM(M457:T459)</f>
        <v>0</v>
      </c>
      <c r="N460" s="1156"/>
      <c r="O460" s="1156"/>
      <c r="P460" s="1156"/>
      <c r="Q460" s="1156"/>
      <c r="R460" s="1156"/>
      <c r="S460" s="1156"/>
      <c r="T460" s="1156"/>
      <c r="U460" s="1155">
        <f>SUM(U457:AB459)</f>
        <v>0</v>
      </c>
      <c r="V460" s="1156"/>
      <c r="W460" s="1156"/>
      <c r="X460" s="1156"/>
      <c r="Y460" s="1156"/>
      <c r="Z460" s="1156"/>
      <c r="AA460" s="1156"/>
      <c r="AB460" s="1156"/>
      <c r="AC460" s="1173" t="str">
        <f>AC182</f>
        <v/>
      </c>
      <c r="AD460" s="1154"/>
      <c r="AE460" s="1154"/>
      <c r="AF460" s="1154"/>
      <c r="AG460" s="1155">
        <f>SUM(AG457:AN459)</f>
        <v>0</v>
      </c>
      <c r="AH460" s="1156"/>
      <c r="AI460" s="1156"/>
      <c r="AJ460" s="1156"/>
      <c r="AK460" s="952"/>
      <c r="AL460" s="952"/>
      <c r="AM460" s="952"/>
      <c r="AN460" s="953"/>
      <c r="AO460" s="947"/>
      <c r="AP460" s="825"/>
      <c r="AQ460" s="825"/>
      <c r="AR460" s="825"/>
      <c r="AS460" s="948"/>
    </row>
    <row r="461" spans="3:48" ht="21" customHeight="1" x14ac:dyDescent="0.4">
      <c r="C461" s="1053" t="s">
        <v>109</v>
      </c>
      <c r="D461" s="1170"/>
      <c r="E461" s="1170"/>
      <c r="F461" s="1170"/>
      <c r="G461" s="1170"/>
      <c r="H461" s="1170"/>
      <c r="I461" s="1170"/>
      <c r="J461" s="1170"/>
      <c r="K461" s="1170"/>
      <c r="L461" s="1170"/>
      <c r="M461" s="1170"/>
      <c r="N461" s="1170"/>
      <c r="O461" s="1170"/>
      <c r="P461" s="1170"/>
      <c r="Q461" s="1170"/>
      <c r="R461" s="1170"/>
      <c r="S461" s="1170"/>
      <c r="T461" s="1170"/>
      <c r="U461" s="1170"/>
      <c r="V461" s="1170"/>
      <c r="W461" s="1170"/>
      <c r="X461" s="1170"/>
      <c r="Y461" s="1170"/>
      <c r="Z461" s="1170"/>
      <c r="AA461" s="1170"/>
      <c r="AB461" s="1170"/>
      <c r="AC461" s="1170"/>
      <c r="AD461" s="1170"/>
      <c r="AE461" s="1170"/>
      <c r="AF461" s="1170"/>
      <c r="AG461" s="1170"/>
      <c r="AH461" s="1170"/>
      <c r="AI461" s="1170"/>
      <c r="AJ461" s="1170"/>
      <c r="AK461" s="1171" t="s">
        <v>84</v>
      </c>
      <c r="AL461" s="1171"/>
      <c r="AM461" s="1171"/>
      <c r="AN461" s="1171"/>
      <c r="AO461" s="1171"/>
      <c r="AP461" s="1171"/>
      <c r="AQ461" s="1171"/>
      <c r="AR461" s="1171"/>
      <c r="AS461" s="1172"/>
    </row>
    <row r="462" spans="3:48" ht="21" customHeight="1" x14ac:dyDescent="0.4">
      <c r="C462" s="169"/>
      <c r="D462" s="1174" t="s">
        <v>78</v>
      </c>
      <c r="E462" s="1174"/>
      <c r="F462" s="1174"/>
      <c r="G462" s="1174"/>
      <c r="H462" s="1174"/>
      <c r="I462" s="1174"/>
      <c r="J462" s="1174"/>
      <c r="K462" s="1174"/>
      <c r="L462" s="1174"/>
      <c r="M462" s="1157" t="s">
        <v>363</v>
      </c>
      <c r="N462" s="1157"/>
      <c r="O462" s="1157"/>
      <c r="P462" s="1157"/>
      <c r="Q462" s="1157"/>
      <c r="R462" s="1157"/>
      <c r="S462" s="1157"/>
      <c r="T462" s="1157"/>
      <c r="U462" s="1157" t="s">
        <v>25</v>
      </c>
      <c r="V462" s="1157"/>
      <c r="W462" s="1157"/>
      <c r="X462" s="1157"/>
      <c r="Y462" s="1157"/>
      <c r="Z462" s="1157"/>
      <c r="AA462" s="1157"/>
      <c r="AB462" s="1157"/>
      <c r="AC462" s="1157" t="s">
        <v>26</v>
      </c>
      <c r="AD462" s="1157"/>
      <c r="AE462" s="1157"/>
      <c r="AF462" s="1157"/>
      <c r="AG462" s="1157" t="s">
        <v>431</v>
      </c>
      <c r="AH462" s="1157"/>
      <c r="AI462" s="1157"/>
      <c r="AJ462" s="1157"/>
      <c r="AK462" s="1157"/>
      <c r="AL462" s="1157"/>
      <c r="AM462" s="1157"/>
      <c r="AN462" s="1157"/>
      <c r="AO462" s="1106"/>
      <c r="AP462" s="1107"/>
      <c r="AQ462" s="1107"/>
      <c r="AR462" s="1107"/>
      <c r="AS462" s="1108"/>
    </row>
    <row r="463" spans="3:48" ht="21" customHeight="1" x14ac:dyDescent="0.4">
      <c r="C463" s="169"/>
      <c r="D463" s="943" t="s">
        <v>79</v>
      </c>
      <c r="E463" s="943"/>
      <c r="F463" s="943"/>
      <c r="G463" s="943"/>
      <c r="H463" s="943"/>
      <c r="I463" s="943"/>
      <c r="J463" s="943"/>
      <c r="K463" s="943"/>
      <c r="L463" s="943"/>
      <c r="M463" s="1084">
        <f>IF(M364="",M179-M457,M364-M457)</f>
        <v>0</v>
      </c>
      <c r="N463" s="1085"/>
      <c r="O463" s="1085"/>
      <c r="P463" s="1085"/>
      <c r="Q463" s="1085"/>
      <c r="R463" s="1085"/>
      <c r="S463" s="1085"/>
      <c r="T463" s="1085"/>
      <c r="U463" s="1084">
        <f>IF(U364="",U179-U457,U364-U457)</f>
        <v>0</v>
      </c>
      <c r="V463" s="1085"/>
      <c r="W463" s="1085"/>
      <c r="X463" s="1085"/>
      <c r="Y463" s="1085"/>
      <c r="Z463" s="1085"/>
      <c r="AA463" s="1085"/>
      <c r="AB463" s="1085"/>
      <c r="AC463" s="1158"/>
      <c r="AD463" s="1158"/>
      <c r="AE463" s="1158"/>
      <c r="AF463" s="1158"/>
      <c r="AG463" s="1084">
        <f>IF(U463="",0,IF($AC$182="1/2",ROUNDDOWN(U463*0.5,0),IF($AC$182="2/3",ROUNDDOWN(U463*2/3,0),0)))</f>
        <v>0</v>
      </c>
      <c r="AH463" s="1085"/>
      <c r="AI463" s="1085"/>
      <c r="AJ463" s="1085"/>
      <c r="AK463" s="1085"/>
      <c r="AL463" s="1085"/>
      <c r="AM463" s="1085"/>
      <c r="AN463" s="1085"/>
      <c r="AO463" s="944"/>
      <c r="AP463" s="945"/>
      <c r="AQ463" s="945"/>
      <c r="AR463" s="945"/>
      <c r="AS463" s="946"/>
    </row>
    <row r="464" spans="3:48" ht="21" customHeight="1" x14ac:dyDescent="0.4">
      <c r="C464" s="169"/>
      <c r="D464" s="943" t="s">
        <v>80</v>
      </c>
      <c r="E464" s="943"/>
      <c r="F464" s="943"/>
      <c r="G464" s="943"/>
      <c r="H464" s="943"/>
      <c r="I464" s="943"/>
      <c r="J464" s="943"/>
      <c r="K464" s="943"/>
      <c r="L464" s="943"/>
      <c r="M464" s="1084">
        <f>IF(M365="",M180-M458,M365-M458)</f>
        <v>0</v>
      </c>
      <c r="N464" s="1085"/>
      <c r="O464" s="1085"/>
      <c r="P464" s="1085"/>
      <c r="Q464" s="1085"/>
      <c r="R464" s="1085"/>
      <c r="S464" s="1085"/>
      <c r="T464" s="1085"/>
      <c r="U464" s="1084">
        <f>IF(U365="",U180-U458,U365-U458)</f>
        <v>0</v>
      </c>
      <c r="V464" s="1085"/>
      <c r="W464" s="1085"/>
      <c r="X464" s="1085"/>
      <c r="Y464" s="1085"/>
      <c r="Z464" s="1085"/>
      <c r="AA464" s="1085"/>
      <c r="AB464" s="1085"/>
      <c r="AC464" s="1158"/>
      <c r="AD464" s="1158"/>
      <c r="AE464" s="1158"/>
      <c r="AF464" s="1158"/>
      <c r="AG464" s="1084">
        <f t="shared" ref="AG464:AG465" si="3">IF(U464="",0,IF($AC$182="1/2",ROUNDDOWN(U464*0.5,0),IF($AC$182="2/3",ROUNDDOWN(U464*2/3,0),0)))</f>
        <v>0</v>
      </c>
      <c r="AH464" s="1085"/>
      <c r="AI464" s="1085"/>
      <c r="AJ464" s="1085"/>
      <c r="AK464" s="1085"/>
      <c r="AL464" s="1085"/>
      <c r="AM464" s="1085"/>
      <c r="AN464" s="1085"/>
      <c r="AO464" s="944"/>
      <c r="AP464" s="945"/>
      <c r="AQ464" s="945"/>
      <c r="AR464" s="945"/>
      <c r="AS464" s="946"/>
    </row>
    <row r="465" spans="3:45" ht="21" customHeight="1" x14ac:dyDescent="0.4">
      <c r="C465" s="169"/>
      <c r="D465" s="943" t="s">
        <v>81</v>
      </c>
      <c r="E465" s="943"/>
      <c r="F465" s="943"/>
      <c r="G465" s="943"/>
      <c r="H465" s="943"/>
      <c r="I465" s="943"/>
      <c r="J465" s="943"/>
      <c r="K465" s="943"/>
      <c r="L465" s="943"/>
      <c r="M465" s="1084">
        <f>IF(M366="",M181-M459,M366-M459)</f>
        <v>0</v>
      </c>
      <c r="N465" s="1085"/>
      <c r="O465" s="1085"/>
      <c r="P465" s="1085"/>
      <c r="Q465" s="1085"/>
      <c r="R465" s="1085"/>
      <c r="S465" s="1085"/>
      <c r="T465" s="1085"/>
      <c r="U465" s="1084">
        <f>IF(U366="",U181-U459,U366-U459)</f>
        <v>0</v>
      </c>
      <c r="V465" s="1085"/>
      <c r="W465" s="1085"/>
      <c r="X465" s="1085"/>
      <c r="Y465" s="1085"/>
      <c r="Z465" s="1085"/>
      <c r="AA465" s="1085"/>
      <c r="AB465" s="1085"/>
      <c r="AC465" s="1158"/>
      <c r="AD465" s="1158"/>
      <c r="AE465" s="1158"/>
      <c r="AF465" s="1158"/>
      <c r="AG465" s="1084">
        <f t="shared" si="3"/>
        <v>0</v>
      </c>
      <c r="AH465" s="1085"/>
      <c r="AI465" s="1085"/>
      <c r="AJ465" s="1085"/>
      <c r="AK465" s="1085"/>
      <c r="AL465" s="1085"/>
      <c r="AM465" s="1085"/>
      <c r="AN465" s="1085"/>
      <c r="AO465" s="944"/>
      <c r="AP465" s="945"/>
      <c r="AQ465" s="945"/>
      <c r="AR465" s="945"/>
      <c r="AS465" s="946"/>
    </row>
    <row r="466" spans="3:45" ht="21" customHeight="1" x14ac:dyDescent="0.4">
      <c r="C466" s="169"/>
      <c r="D466" s="937" t="s">
        <v>82</v>
      </c>
      <c r="E466" s="937"/>
      <c r="F466" s="937"/>
      <c r="G466" s="937"/>
      <c r="H466" s="937"/>
      <c r="I466" s="937"/>
      <c r="J466" s="937"/>
      <c r="K466" s="937"/>
      <c r="L466" s="937"/>
      <c r="M466" s="951">
        <f>SUM(M463:T465)</f>
        <v>0</v>
      </c>
      <c r="N466" s="952"/>
      <c r="O466" s="952"/>
      <c r="P466" s="952"/>
      <c r="Q466" s="952"/>
      <c r="R466" s="952"/>
      <c r="S466" s="952"/>
      <c r="T466" s="952"/>
      <c r="U466" s="951">
        <f>SUM(U463:AB465)</f>
        <v>0</v>
      </c>
      <c r="V466" s="952"/>
      <c r="W466" s="952"/>
      <c r="X466" s="952"/>
      <c r="Y466" s="952"/>
      <c r="Z466" s="952"/>
      <c r="AA466" s="952"/>
      <c r="AB466" s="952"/>
      <c r="AC466" s="950" t="str">
        <f>AC182</f>
        <v/>
      </c>
      <c r="AD466" s="937"/>
      <c r="AE466" s="937"/>
      <c r="AF466" s="937"/>
      <c r="AG466" s="1084">
        <f t="shared" ref="AG466" si="4">IF(U466="",0,IF($AC$182="1/2",ROUNDDOWN(U466*0.5,0),IF($AC$182="2/3",ROUNDDOWN(U466*2/3,0),0)))</f>
        <v>0</v>
      </c>
      <c r="AH466" s="1085"/>
      <c r="AI466" s="1085"/>
      <c r="AJ466" s="1085"/>
      <c r="AK466" s="1085"/>
      <c r="AL466" s="1085"/>
      <c r="AM466" s="1085"/>
      <c r="AN466" s="1085"/>
      <c r="AO466" s="947"/>
      <c r="AP466" s="825"/>
      <c r="AQ466" s="825"/>
      <c r="AR466" s="825"/>
      <c r="AS466" s="948"/>
    </row>
    <row r="467" spans="3:45" ht="21" customHeight="1" thickBot="1" x14ac:dyDescent="0.45">
      <c r="C467" s="1361" t="str">
        <f>IF(U460=0,"",IF(U466=0,"問題ありません","変更申請が必要です"))</f>
        <v/>
      </c>
      <c r="D467" s="1362"/>
      <c r="E467" s="1362"/>
      <c r="F467" s="1362"/>
      <c r="G467" s="1362"/>
      <c r="H467" s="1362"/>
      <c r="I467" s="1362"/>
      <c r="J467" s="1362"/>
      <c r="K467" s="1362"/>
      <c r="L467" s="1362"/>
      <c r="M467" s="1362"/>
      <c r="N467" s="1362"/>
      <c r="O467" s="1362"/>
      <c r="P467" s="1362"/>
      <c r="Q467" s="1362"/>
      <c r="R467" s="1362"/>
      <c r="S467" s="1362"/>
      <c r="T467" s="1362"/>
      <c r="U467" s="1362"/>
      <c r="V467" s="1362"/>
      <c r="W467" s="1362"/>
      <c r="X467" s="1362"/>
      <c r="Y467" s="1362"/>
      <c r="Z467" s="1362"/>
      <c r="AA467" s="1362"/>
      <c r="AB467" s="1362"/>
      <c r="AC467" s="1362"/>
      <c r="AD467" s="1362"/>
      <c r="AE467" s="1362"/>
      <c r="AF467" s="1362"/>
      <c r="AG467" s="1362"/>
      <c r="AH467" s="1362"/>
      <c r="AI467" s="1362"/>
      <c r="AJ467" s="1362"/>
      <c r="AK467" s="1362"/>
      <c r="AL467" s="1362"/>
      <c r="AM467" s="1362"/>
      <c r="AN467" s="1362"/>
      <c r="AO467" s="1362"/>
      <c r="AP467" s="1362"/>
      <c r="AQ467" s="1362"/>
      <c r="AR467" s="1362"/>
      <c r="AS467" s="1363"/>
    </row>
    <row r="468" spans="3:45" ht="9.9499999999999993" customHeight="1" x14ac:dyDescent="0.4"/>
  </sheetData>
  <sheetProtection sheet="1" objects="1" scenarios="1"/>
  <mergeCells count="826">
    <mergeCell ref="C115:L115"/>
    <mergeCell ref="M115:R115"/>
    <mergeCell ref="T104:AS104"/>
    <mergeCell ref="K103:L103"/>
    <mergeCell ref="K104:L104"/>
    <mergeCell ref="D103:J103"/>
    <mergeCell ref="D175:L175"/>
    <mergeCell ref="D179:L179"/>
    <mergeCell ref="M178:T178"/>
    <mergeCell ref="AC179:AF181"/>
    <mergeCell ref="D181:L181"/>
    <mergeCell ref="AG181:AN181"/>
    <mergeCell ref="U181:AB181"/>
    <mergeCell ref="M181:T181"/>
    <mergeCell ref="D178:L178"/>
    <mergeCell ref="U179:AB179"/>
    <mergeCell ref="U175:AS175"/>
    <mergeCell ref="T132:AS132"/>
    <mergeCell ref="T123:AS123"/>
    <mergeCell ref="T115:AS115"/>
    <mergeCell ref="U178:AB178"/>
    <mergeCell ref="AF116:AJ117"/>
    <mergeCell ref="AK116:AL117"/>
    <mergeCell ref="Z149:AB149"/>
    <mergeCell ref="T11:AS11"/>
    <mergeCell ref="K195:P195"/>
    <mergeCell ref="M72:AA72"/>
    <mergeCell ref="M70:AS70"/>
    <mergeCell ref="P92:W92"/>
    <mergeCell ref="X91:AS91"/>
    <mergeCell ref="T48:W48"/>
    <mergeCell ref="X48:AS48"/>
    <mergeCell ref="M51:AA51"/>
    <mergeCell ref="T79:AS79"/>
    <mergeCell ref="M78:S78"/>
    <mergeCell ref="M79:S79"/>
    <mergeCell ref="M80:S80"/>
    <mergeCell ref="AB72:AS72"/>
    <mergeCell ref="M76:AS76"/>
    <mergeCell ref="T80:AS80"/>
    <mergeCell ref="M86:S86"/>
    <mergeCell ref="T86:AF86"/>
    <mergeCell ref="T75:AS75"/>
    <mergeCell ref="G80:L80"/>
    <mergeCell ref="D169:L169"/>
    <mergeCell ref="U182:AB182"/>
    <mergeCell ref="AG182:AN182"/>
    <mergeCell ref="M175:T175"/>
    <mergeCell ref="M29:AA29"/>
    <mergeCell ref="X12:AA12"/>
    <mergeCell ref="G53:L53"/>
    <mergeCell ref="AG179:AN179"/>
    <mergeCell ref="AB34:AS34"/>
    <mergeCell ref="AB35:AS35"/>
    <mergeCell ref="M31:S31"/>
    <mergeCell ref="T32:AS32"/>
    <mergeCell ref="M27:AS27"/>
    <mergeCell ref="C42:AS43"/>
    <mergeCell ref="C46:AS46"/>
    <mergeCell ref="G33:L33"/>
    <mergeCell ref="G32:L32"/>
    <mergeCell ref="G31:L31"/>
    <mergeCell ref="M34:AA34"/>
    <mergeCell ref="M35:AA35"/>
    <mergeCell ref="G35:L35"/>
    <mergeCell ref="G34:L34"/>
    <mergeCell ref="M32:S32"/>
    <mergeCell ref="M38:AA38"/>
    <mergeCell ref="D26:F33"/>
    <mergeCell ref="AB36:AS36"/>
    <mergeCell ref="AB37:AS37"/>
    <mergeCell ref="X107:AS107"/>
    <mergeCell ref="M53:S53"/>
    <mergeCell ref="M309:R309"/>
    <mergeCell ref="AO364:AS364"/>
    <mergeCell ref="C311:AS311"/>
    <mergeCell ref="M312:R312"/>
    <mergeCell ref="M313:R313"/>
    <mergeCell ref="E307:S307"/>
    <mergeCell ref="T307:Y307"/>
    <mergeCell ref="AG364:AN364"/>
    <mergeCell ref="T313:Z313"/>
    <mergeCell ref="E241:T241"/>
    <mergeCell ref="U241:AB241"/>
    <mergeCell ref="AD241:AK241"/>
    <mergeCell ref="M169:T169"/>
    <mergeCell ref="D170:AS170"/>
    <mergeCell ref="AC178:AF178"/>
    <mergeCell ref="C183:AS183"/>
    <mergeCell ref="C168:AS168"/>
    <mergeCell ref="D174:L174"/>
    <mergeCell ref="U174:AS174"/>
    <mergeCell ref="C123:L123"/>
    <mergeCell ref="F171:AS173"/>
    <mergeCell ref="C90:O90"/>
    <mergeCell ref="P90:W90"/>
    <mergeCell ref="A22:AS22"/>
    <mergeCell ref="C25:AS25"/>
    <mergeCell ref="M37:AA37"/>
    <mergeCell ref="X13:AA13"/>
    <mergeCell ref="T13:W13"/>
    <mergeCell ref="D251:L251"/>
    <mergeCell ref="C221:W221"/>
    <mergeCell ref="X221:AD221"/>
    <mergeCell ref="AE221:AS221"/>
    <mergeCell ref="C222:W222"/>
    <mergeCell ref="X222:AD222"/>
    <mergeCell ref="C249:AS249"/>
    <mergeCell ref="M250:S250"/>
    <mergeCell ref="M251:S251"/>
    <mergeCell ref="D250:L250"/>
    <mergeCell ref="T250:W250"/>
    <mergeCell ref="AE222:AS222"/>
    <mergeCell ref="G71:L71"/>
    <mergeCell ref="M73:AA73"/>
    <mergeCell ref="D48:F55"/>
    <mergeCell ref="G60:L60"/>
    <mergeCell ref="G59:L59"/>
    <mergeCell ref="G40:L40"/>
    <mergeCell ref="M33:AS33"/>
    <mergeCell ref="M40:S40"/>
    <mergeCell ref="G58:L58"/>
    <mergeCell ref="G26:L26"/>
    <mergeCell ref="C467:AS467"/>
    <mergeCell ref="D368:T368"/>
    <mergeCell ref="AC368:AF368"/>
    <mergeCell ref="AG368:AS368"/>
    <mergeCell ref="M396:S396"/>
    <mergeCell ref="M403:S403"/>
    <mergeCell ref="C369:AS369"/>
    <mergeCell ref="M405:R405"/>
    <mergeCell ref="M367:T367"/>
    <mergeCell ref="T403:AS403"/>
    <mergeCell ref="E400:L400"/>
    <mergeCell ref="E401:L401"/>
    <mergeCell ref="M400:R400"/>
    <mergeCell ref="M393:R393"/>
    <mergeCell ref="E394:L394"/>
    <mergeCell ref="X398:AS398"/>
    <mergeCell ref="E393:L393"/>
    <mergeCell ref="E395:H397"/>
    <mergeCell ref="I395:L397"/>
    <mergeCell ref="E402:H404"/>
    <mergeCell ref="AB38:AS38"/>
    <mergeCell ref="U363:AB363"/>
    <mergeCell ref="AG363:AN363"/>
    <mergeCell ref="M364:T364"/>
    <mergeCell ref="U364:AB364"/>
    <mergeCell ref="D313:L313"/>
    <mergeCell ref="C362:AJ362"/>
    <mergeCell ref="D312:L312"/>
    <mergeCell ref="C361:AR361"/>
    <mergeCell ref="C320:L320"/>
    <mergeCell ref="M320:R320"/>
    <mergeCell ref="C323:L323"/>
    <mergeCell ref="M323:S323"/>
    <mergeCell ref="H321:L322"/>
    <mergeCell ref="M321:S322"/>
    <mergeCell ref="T321:AE322"/>
    <mergeCell ref="AF321:AJ322"/>
    <mergeCell ref="AK321:AL322"/>
    <mergeCell ref="C328:L328"/>
    <mergeCell ref="M328:R328"/>
    <mergeCell ref="T328:AS328"/>
    <mergeCell ref="AR321:AS322"/>
    <mergeCell ref="V323:AD323"/>
    <mergeCell ref="C321:G322"/>
    <mergeCell ref="T320:AS320"/>
    <mergeCell ref="D303:L303"/>
    <mergeCell ref="M303:R303"/>
    <mergeCell ref="E305:L305"/>
    <mergeCell ref="T301:W301"/>
    <mergeCell ref="T303:W303"/>
    <mergeCell ref="X303:AS303"/>
    <mergeCell ref="X301:AS301"/>
    <mergeCell ref="T305:AS305"/>
    <mergeCell ref="M305:S305"/>
    <mergeCell ref="C301:L301"/>
    <mergeCell ref="M301:R301"/>
    <mergeCell ref="E306:S306"/>
    <mergeCell ref="E304:L304"/>
    <mergeCell ref="T304:AS304"/>
    <mergeCell ref="T306:Y306"/>
    <mergeCell ref="AA306:AS306"/>
    <mergeCell ref="AA313:AS313"/>
    <mergeCell ref="D315:L315"/>
    <mergeCell ref="M315:S315"/>
    <mergeCell ref="D310:I310"/>
    <mergeCell ref="M310:R310"/>
    <mergeCell ref="AA307:AS307"/>
    <mergeCell ref="E308:AS308"/>
    <mergeCell ref="X312:AS312"/>
    <mergeCell ref="T312:W312"/>
    <mergeCell ref="G51:L51"/>
    <mergeCell ref="G50:L50"/>
    <mergeCell ref="G49:L49"/>
    <mergeCell ref="AB52:AS52"/>
    <mergeCell ref="M52:AA52"/>
    <mergeCell ref="D47:L47"/>
    <mergeCell ref="M47:S47"/>
    <mergeCell ref="M304:R304"/>
    <mergeCell ref="C300:AS300"/>
    <mergeCell ref="C296:AS296"/>
    <mergeCell ref="AQ294:AS294"/>
    <mergeCell ref="T47:AS47"/>
    <mergeCell ref="E226:T226"/>
    <mergeCell ref="AL216:AS216"/>
    <mergeCell ref="U240:AC240"/>
    <mergeCell ref="AD240:AL240"/>
    <mergeCell ref="C229:D229"/>
    <mergeCell ref="AD229:AK229"/>
    <mergeCell ref="AG180:AN180"/>
    <mergeCell ref="U180:AB180"/>
    <mergeCell ref="D180:L180"/>
    <mergeCell ref="E233:T233"/>
    <mergeCell ref="C233:D233"/>
    <mergeCell ref="C302:AS302"/>
    <mergeCell ref="A1:AS1"/>
    <mergeCell ref="D41:L41"/>
    <mergeCell ref="T41:AS41"/>
    <mergeCell ref="T63:AS63"/>
    <mergeCell ref="M41:S41"/>
    <mergeCell ref="D63:L63"/>
    <mergeCell ref="M63:S63"/>
    <mergeCell ref="G61:L61"/>
    <mergeCell ref="G39:L39"/>
    <mergeCell ref="M39:S39"/>
    <mergeCell ref="T31:AS31"/>
    <mergeCell ref="T39:AS39"/>
    <mergeCell ref="T40:AS40"/>
    <mergeCell ref="T53:AS53"/>
    <mergeCell ref="T61:AS61"/>
    <mergeCell ref="T62:AS62"/>
    <mergeCell ref="A7:AS7"/>
    <mergeCell ref="M10:S10"/>
    <mergeCell ref="T14:W14"/>
    <mergeCell ref="T15:W15"/>
    <mergeCell ref="M13:S13"/>
    <mergeCell ref="AB56:AS56"/>
    <mergeCell ref="G55:L55"/>
    <mergeCell ref="G57:L57"/>
    <mergeCell ref="G30:L30"/>
    <mergeCell ref="M174:T174"/>
    <mergeCell ref="T108:Z108"/>
    <mergeCell ref="C8:AS8"/>
    <mergeCell ref="D11:L11"/>
    <mergeCell ref="C9:AS9"/>
    <mergeCell ref="AB51:AS51"/>
    <mergeCell ref="D12:F12"/>
    <mergeCell ref="G29:L29"/>
    <mergeCell ref="AB29:AS29"/>
    <mergeCell ref="AB30:AS30"/>
    <mergeCell ref="M30:AA30"/>
    <mergeCell ref="M28:AS28"/>
    <mergeCell ref="M50:AS50"/>
    <mergeCell ref="M49:AS49"/>
    <mergeCell ref="G48:L48"/>
    <mergeCell ref="M36:AA36"/>
    <mergeCell ref="D34:F40"/>
    <mergeCell ref="G38:L38"/>
    <mergeCell ref="G37:L37"/>
    <mergeCell ref="G36:L36"/>
    <mergeCell ref="D10:L10"/>
    <mergeCell ref="AB58:AS58"/>
    <mergeCell ref="G52:L52"/>
    <mergeCell ref="T10:AS10"/>
    <mergeCell ref="AA108:AS108"/>
    <mergeCell ref="T103:AS103"/>
    <mergeCell ref="T101:Y101"/>
    <mergeCell ref="M103:R103"/>
    <mergeCell ref="AK177:AS177"/>
    <mergeCell ref="C177:AJ177"/>
    <mergeCell ref="C96:AS96"/>
    <mergeCell ref="G74:L74"/>
    <mergeCell ref="X92:AS92"/>
    <mergeCell ref="AA100:AS100"/>
    <mergeCell ref="M75:S75"/>
    <mergeCell ref="M77:AA77"/>
    <mergeCell ref="AB77:AS77"/>
    <mergeCell ref="C95:L95"/>
    <mergeCell ref="E99:L99"/>
    <mergeCell ref="E100:S100"/>
    <mergeCell ref="M95:R95"/>
    <mergeCell ref="M99:S99"/>
    <mergeCell ref="D97:L97"/>
    <mergeCell ref="M97:R97"/>
    <mergeCell ref="T100:Y100"/>
    <mergeCell ref="X95:AS95"/>
    <mergeCell ref="T95:W95"/>
    <mergeCell ref="AI14:AS14"/>
    <mergeCell ref="X14:AA14"/>
    <mergeCell ref="X15:AA15"/>
    <mergeCell ref="AI15:AS15"/>
    <mergeCell ref="M14:S14"/>
    <mergeCell ref="M12:S12"/>
    <mergeCell ref="G54:L54"/>
    <mergeCell ref="M71:AA71"/>
    <mergeCell ref="AB71:AS71"/>
    <mergeCell ref="AB59:AS59"/>
    <mergeCell ref="D70:L70"/>
    <mergeCell ref="M54:S54"/>
    <mergeCell ref="T54:AS54"/>
    <mergeCell ref="G56:L56"/>
    <mergeCell ref="AB60:AS60"/>
    <mergeCell ref="M59:AA59"/>
    <mergeCell ref="M56:AA56"/>
    <mergeCell ref="M55:AS55"/>
    <mergeCell ref="C69:AS69"/>
    <mergeCell ref="AQ66:AS66"/>
    <mergeCell ref="M60:AA60"/>
    <mergeCell ref="AB57:AS57"/>
    <mergeCell ref="C64:AS64"/>
    <mergeCell ref="G27:L27"/>
    <mergeCell ref="A4:AS4"/>
    <mergeCell ref="C3:G3"/>
    <mergeCell ref="I3:M3"/>
    <mergeCell ref="P3:AE3"/>
    <mergeCell ref="M62:S62"/>
    <mergeCell ref="D13:F13"/>
    <mergeCell ref="D14:F14"/>
    <mergeCell ref="D15:F15"/>
    <mergeCell ref="G12:L12"/>
    <mergeCell ref="G13:L13"/>
    <mergeCell ref="G14:L14"/>
    <mergeCell ref="AB15:AH15"/>
    <mergeCell ref="G28:L28"/>
    <mergeCell ref="AB12:AH12"/>
    <mergeCell ref="AH3:AQ3"/>
    <mergeCell ref="N3:O3"/>
    <mergeCell ref="AF3:AG3"/>
    <mergeCell ref="AQ5:AS5"/>
    <mergeCell ref="D56:F62"/>
    <mergeCell ref="M61:S61"/>
    <mergeCell ref="AI12:AS12"/>
    <mergeCell ref="AB13:AH13"/>
    <mergeCell ref="AI13:AS13"/>
    <mergeCell ref="AB14:AH14"/>
    <mergeCell ref="M11:S11"/>
    <mergeCell ref="M48:S48"/>
    <mergeCell ref="C241:D241"/>
    <mergeCell ref="C242:D242"/>
    <mergeCell ref="C243:D243"/>
    <mergeCell ref="C240:D240"/>
    <mergeCell ref="E240:T240"/>
    <mergeCell ref="C236:D236"/>
    <mergeCell ref="M180:T180"/>
    <mergeCell ref="G15:L15"/>
    <mergeCell ref="M26:S26"/>
    <mergeCell ref="D192:L192"/>
    <mergeCell ref="Q199:T199"/>
    <mergeCell ref="G62:L62"/>
    <mergeCell ref="T97:W97"/>
    <mergeCell ref="G77:L77"/>
    <mergeCell ref="M15:S15"/>
    <mergeCell ref="T12:W12"/>
    <mergeCell ref="G73:L73"/>
    <mergeCell ref="G72:L72"/>
    <mergeCell ref="G78:L78"/>
    <mergeCell ref="A82:AS82"/>
    <mergeCell ref="AB74:AS74"/>
    <mergeCell ref="M74:AA74"/>
    <mergeCell ref="M57:AA57"/>
    <mergeCell ref="M58:AA58"/>
    <mergeCell ref="V190:AS192"/>
    <mergeCell ref="AQ212:AS212"/>
    <mergeCell ref="AB195:AH196"/>
    <mergeCell ref="AI195:AJ196"/>
    <mergeCell ref="AD216:AJ216"/>
    <mergeCell ref="X97:AS97"/>
    <mergeCell ref="AB73:AS73"/>
    <mergeCell ref="U169:AS169"/>
    <mergeCell ref="AG178:AN178"/>
    <mergeCell ref="M179:T179"/>
    <mergeCell ref="X90:AS90"/>
    <mergeCell ref="AA101:AS101"/>
    <mergeCell ref="AQ164:AS164"/>
    <mergeCell ref="E101:S101"/>
    <mergeCell ref="E102:AS102"/>
    <mergeCell ref="C106:AS106"/>
    <mergeCell ref="M107:R107"/>
    <mergeCell ref="D107:L107"/>
    <mergeCell ref="D108:L108"/>
    <mergeCell ref="M108:R108"/>
    <mergeCell ref="T107:W107"/>
    <mergeCell ref="M110:S110"/>
    <mergeCell ref="Z357:AB357"/>
    <mergeCell ref="M366:T366"/>
    <mergeCell ref="U366:AB366"/>
    <mergeCell ref="M365:T365"/>
    <mergeCell ref="T381:W381"/>
    <mergeCell ref="X381:AS381"/>
    <mergeCell ref="AG365:AN365"/>
    <mergeCell ref="X377:AS377"/>
    <mergeCell ref="A373:AS373"/>
    <mergeCell ref="C375:AS375"/>
    <mergeCell ref="D376:L376"/>
    <mergeCell ref="M376:S376"/>
    <mergeCell ref="D363:L363"/>
    <mergeCell ref="Z358:AB358"/>
    <mergeCell ref="Z359:AB359"/>
    <mergeCell ref="AG366:AN366"/>
    <mergeCell ref="AC363:AF363"/>
    <mergeCell ref="AC364:AF366"/>
    <mergeCell ref="D364:L364"/>
    <mergeCell ref="AK362:AS362"/>
    <mergeCell ref="D366:L366"/>
    <mergeCell ref="AO363:AS363"/>
    <mergeCell ref="U365:AB365"/>
    <mergeCell ref="M363:T363"/>
    <mergeCell ref="C329:G330"/>
    <mergeCell ref="H329:L330"/>
    <mergeCell ref="M329:S330"/>
    <mergeCell ref="T329:AE330"/>
    <mergeCell ref="AF329:AJ330"/>
    <mergeCell ref="AK329:AL330"/>
    <mergeCell ref="AM329:AQ330"/>
    <mergeCell ref="AR329:AS330"/>
    <mergeCell ref="Z356:AB356"/>
    <mergeCell ref="M337:R337"/>
    <mergeCell ref="C338:G339"/>
    <mergeCell ref="H338:L339"/>
    <mergeCell ref="M338:S339"/>
    <mergeCell ref="T338:AL339"/>
    <mergeCell ref="AM338:AQ339"/>
    <mergeCell ref="AR338:AS339"/>
    <mergeCell ref="C340:G341"/>
    <mergeCell ref="H340:K341"/>
    <mergeCell ref="L340:L341"/>
    <mergeCell ref="M340:S341"/>
    <mergeCell ref="T340:AD341"/>
    <mergeCell ref="AE340:AJ341"/>
    <mergeCell ref="T337:AS337"/>
    <mergeCell ref="C297:AS297"/>
    <mergeCell ref="D298:I298"/>
    <mergeCell ref="A247:AS247"/>
    <mergeCell ref="J298:P298"/>
    <mergeCell ref="AE259:AS259"/>
    <mergeCell ref="E258:O258"/>
    <mergeCell ref="P258:AD258"/>
    <mergeCell ref="AE258:AS258"/>
    <mergeCell ref="E260:O260"/>
    <mergeCell ref="P260:AD260"/>
    <mergeCell ref="AE260:AS260"/>
    <mergeCell ref="E290:AS292"/>
    <mergeCell ref="AE279:AS279"/>
    <mergeCell ref="E280:O280"/>
    <mergeCell ref="P280:AD280"/>
    <mergeCell ref="AE280:AS280"/>
    <mergeCell ref="Q298:T298"/>
    <mergeCell ref="U298:AS298"/>
    <mergeCell ref="P257:AD257"/>
    <mergeCell ref="AE257:AS257"/>
    <mergeCell ref="E283:AS287"/>
    <mergeCell ref="E278:O278"/>
    <mergeCell ref="P278:AD278"/>
    <mergeCell ref="AE278:AS278"/>
    <mergeCell ref="AC466:AF466"/>
    <mergeCell ref="M465:T465"/>
    <mergeCell ref="U465:AB465"/>
    <mergeCell ref="AG465:AN465"/>
    <mergeCell ref="M456:T456"/>
    <mergeCell ref="AG466:AN466"/>
    <mergeCell ref="C461:AJ461"/>
    <mergeCell ref="AK461:AS461"/>
    <mergeCell ref="AC460:AF460"/>
    <mergeCell ref="AG460:AN460"/>
    <mergeCell ref="D466:L466"/>
    <mergeCell ref="U463:AB463"/>
    <mergeCell ref="D462:L462"/>
    <mergeCell ref="M462:T462"/>
    <mergeCell ref="U462:AB462"/>
    <mergeCell ref="AC462:AF462"/>
    <mergeCell ref="AG462:AN462"/>
    <mergeCell ref="D463:L463"/>
    <mergeCell ref="M463:T463"/>
    <mergeCell ref="D464:L464"/>
    <mergeCell ref="U466:AB466"/>
    <mergeCell ref="D456:L456"/>
    <mergeCell ref="M466:T466"/>
    <mergeCell ref="AC463:AF465"/>
    <mergeCell ref="AQ245:AS245"/>
    <mergeCell ref="T251:W251"/>
    <mergeCell ref="E263:AS267"/>
    <mergeCell ref="E276:O276"/>
    <mergeCell ref="P276:AD276"/>
    <mergeCell ref="AE276:AS276"/>
    <mergeCell ref="E277:O277"/>
    <mergeCell ref="P277:AD277"/>
    <mergeCell ref="AE277:AS277"/>
    <mergeCell ref="X250:AS250"/>
    <mergeCell ref="X251:AS251"/>
    <mergeCell ref="E259:O259"/>
    <mergeCell ref="P259:AD259"/>
    <mergeCell ref="E270:AS272"/>
    <mergeCell ref="E256:O256"/>
    <mergeCell ref="P256:AD256"/>
    <mergeCell ref="AE256:AS256"/>
    <mergeCell ref="E279:O279"/>
    <mergeCell ref="P279:AD279"/>
    <mergeCell ref="AO465:AS465"/>
    <mergeCell ref="D460:L460"/>
    <mergeCell ref="M460:T460"/>
    <mergeCell ref="U460:AB460"/>
    <mergeCell ref="U464:AB464"/>
    <mergeCell ref="AG464:AN464"/>
    <mergeCell ref="AO464:AS464"/>
    <mergeCell ref="D465:L465"/>
    <mergeCell ref="U456:AB456"/>
    <mergeCell ref="AC456:AF456"/>
    <mergeCell ref="AG456:AN456"/>
    <mergeCell ref="D457:L457"/>
    <mergeCell ref="M457:T457"/>
    <mergeCell ref="U457:AB457"/>
    <mergeCell ref="AC457:AF459"/>
    <mergeCell ref="AG457:AN457"/>
    <mergeCell ref="D458:L458"/>
    <mergeCell ref="D459:L459"/>
    <mergeCell ref="M459:T459"/>
    <mergeCell ref="U459:AB459"/>
    <mergeCell ref="AG459:AN459"/>
    <mergeCell ref="AG458:AN458"/>
    <mergeCell ref="AK455:AS455"/>
    <mergeCell ref="X376:AS376"/>
    <mergeCell ref="C391:AS391"/>
    <mergeCell ref="D381:L381"/>
    <mergeCell ref="T382:W382"/>
    <mergeCell ref="M381:S381"/>
    <mergeCell ref="M382:S382"/>
    <mergeCell ref="X382:AS382"/>
    <mergeCell ref="I402:L404"/>
    <mergeCell ref="M404:AS404"/>
    <mergeCell ref="T400:AS400"/>
    <mergeCell ref="T401:AS401"/>
    <mergeCell ref="T402:AS402"/>
    <mergeCell ref="M398:R398"/>
    <mergeCell ref="M395:R395"/>
    <mergeCell ref="T398:W398"/>
    <mergeCell ref="C455:AJ455"/>
    <mergeCell ref="T376:W376"/>
    <mergeCell ref="D377:L377"/>
    <mergeCell ref="M377:S377"/>
    <mergeCell ref="T377:W377"/>
    <mergeCell ref="D382:L382"/>
    <mergeCell ref="M401:R401"/>
    <mergeCell ref="M402:R402"/>
    <mergeCell ref="AO466:AS466"/>
    <mergeCell ref="T26:W26"/>
    <mergeCell ref="X26:AS26"/>
    <mergeCell ref="AO178:AS178"/>
    <mergeCell ref="AO179:AS179"/>
    <mergeCell ref="AO180:AS180"/>
    <mergeCell ref="AO181:AS181"/>
    <mergeCell ref="AO182:AS182"/>
    <mergeCell ref="AO194:AS197"/>
    <mergeCell ref="T405:W405"/>
    <mergeCell ref="X405:AS405"/>
    <mergeCell ref="AO456:AS456"/>
    <mergeCell ref="AO457:AS457"/>
    <mergeCell ref="AO458:AS458"/>
    <mergeCell ref="AO459:AS459"/>
    <mergeCell ref="AO460:AS460"/>
    <mergeCell ref="AO462:AS462"/>
    <mergeCell ref="AO463:AS463"/>
    <mergeCell ref="C184:Z184"/>
    <mergeCell ref="AA184:AS184"/>
    <mergeCell ref="D201:AS201"/>
    <mergeCell ref="AG463:AN463"/>
    <mergeCell ref="M458:T458"/>
    <mergeCell ref="U458:AB458"/>
    <mergeCell ref="M464:T464"/>
    <mergeCell ref="M182:T182"/>
    <mergeCell ref="D216:E216"/>
    <mergeCell ref="D217:E217"/>
    <mergeCell ref="D218:E218"/>
    <mergeCell ref="M216:S216"/>
    <mergeCell ref="E243:T243"/>
    <mergeCell ref="U243:AB243"/>
    <mergeCell ref="AD243:AK243"/>
    <mergeCell ref="U242:AB242"/>
    <mergeCell ref="AD242:AK242"/>
    <mergeCell ref="U231:W231"/>
    <mergeCell ref="U233:AC233"/>
    <mergeCell ref="U217:AS218"/>
    <mergeCell ref="E228:T228"/>
    <mergeCell ref="E227:T227"/>
    <mergeCell ref="U235:AB235"/>
    <mergeCell ref="AD235:AK235"/>
    <mergeCell ref="E242:T242"/>
    <mergeCell ref="AD236:AK236"/>
    <mergeCell ref="U238:W238"/>
    <mergeCell ref="AK189:AS189"/>
    <mergeCell ref="M190:T190"/>
    <mergeCell ref="AD228:AK228"/>
    <mergeCell ref="AH86:AS86"/>
    <mergeCell ref="D86:F86"/>
    <mergeCell ref="C226:D226"/>
    <mergeCell ref="E236:T236"/>
    <mergeCell ref="U236:AB236"/>
    <mergeCell ref="U226:AC226"/>
    <mergeCell ref="U224:W224"/>
    <mergeCell ref="U227:AB227"/>
    <mergeCell ref="U228:AB228"/>
    <mergeCell ref="U229:AB229"/>
    <mergeCell ref="Q195:X195"/>
    <mergeCell ref="F195:I196"/>
    <mergeCell ref="J195:J196"/>
    <mergeCell ref="D182:L182"/>
    <mergeCell ref="D190:L190"/>
    <mergeCell ref="D191:L191"/>
    <mergeCell ref="C204:AS204"/>
    <mergeCell ref="D205:AS210"/>
    <mergeCell ref="C198:AS198"/>
    <mergeCell ref="C234:D234"/>
    <mergeCell ref="C235:D235"/>
    <mergeCell ref="AC182:AF182"/>
    <mergeCell ref="AD233:AL233"/>
    <mergeCell ref="E234:T234"/>
    <mergeCell ref="E229:T229"/>
    <mergeCell ref="C227:D227"/>
    <mergeCell ref="C228:D228"/>
    <mergeCell ref="M217:S217"/>
    <mergeCell ref="C189:AJ189"/>
    <mergeCell ref="J199:P199"/>
    <mergeCell ref="D199:I199"/>
    <mergeCell ref="U199:AS199"/>
    <mergeCell ref="U190:U192"/>
    <mergeCell ref="M191:T191"/>
    <mergeCell ref="M192:T192"/>
    <mergeCell ref="Q196:X196"/>
    <mergeCell ref="Z195:Z196"/>
    <mergeCell ref="AD227:AK227"/>
    <mergeCell ref="M218:S218"/>
    <mergeCell ref="U216:AC216"/>
    <mergeCell ref="AD226:AL226"/>
    <mergeCell ref="C193:AS193"/>
    <mergeCell ref="K196:P196"/>
    <mergeCell ref="D71:F80"/>
    <mergeCell ref="E257:O257"/>
    <mergeCell ref="C18:D18"/>
    <mergeCell ref="C19:D19"/>
    <mergeCell ref="C20:D20"/>
    <mergeCell ref="M87:AF87"/>
    <mergeCell ref="AH87:AS87"/>
    <mergeCell ref="AH88:AS88"/>
    <mergeCell ref="M98:R98"/>
    <mergeCell ref="T98:AS98"/>
    <mergeCell ref="T99:AS99"/>
    <mergeCell ref="AH85:AS85"/>
    <mergeCell ref="G79:L79"/>
    <mergeCell ref="T78:AS78"/>
    <mergeCell ref="C91:O91"/>
    <mergeCell ref="E98:L98"/>
    <mergeCell ref="G76:L76"/>
    <mergeCell ref="G75:L75"/>
    <mergeCell ref="P91:W91"/>
    <mergeCell ref="C92:O92"/>
    <mergeCell ref="U234:AB234"/>
    <mergeCell ref="AD234:AK234"/>
    <mergeCell ref="E235:T235"/>
    <mergeCell ref="D110:L110"/>
    <mergeCell ref="Z150:AB150"/>
    <mergeCell ref="Z151:AB151"/>
    <mergeCell ref="Z152:AB152"/>
    <mergeCell ref="Z153:AB153"/>
    <mergeCell ref="Z154:AB154"/>
    <mergeCell ref="Z155:AB155"/>
    <mergeCell ref="C185:AS185"/>
    <mergeCell ref="D200:AS200"/>
    <mergeCell ref="C116:G117"/>
    <mergeCell ref="H116:L117"/>
    <mergeCell ref="M116:S117"/>
    <mergeCell ref="T116:AE117"/>
    <mergeCell ref="C126:L126"/>
    <mergeCell ref="M126:S126"/>
    <mergeCell ref="C132:L132"/>
    <mergeCell ref="M132:R132"/>
    <mergeCell ref="T135:AD136"/>
    <mergeCell ref="AE135:AJ136"/>
    <mergeCell ref="AK135:AS136"/>
    <mergeCell ref="C133:G134"/>
    <mergeCell ref="H133:L134"/>
    <mergeCell ref="M133:S134"/>
    <mergeCell ref="T133:AL134"/>
    <mergeCell ref="AM116:AQ117"/>
    <mergeCell ref="AR116:AS117"/>
    <mergeCell ref="C118:L118"/>
    <mergeCell ref="M118:S118"/>
    <mergeCell ref="M123:R123"/>
    <mergeCell ref="C124:G125"/>
    <mergeCell ref="H124:L125"/>
    <mergeCell ref="M124:S125"/>
    <mergeCell ref="T124:AE125"/>
    <mergeCell ref="AF124:AJ125"/>
    <mergeCell ref="AK124:AL125"/>
    <mergeCell ref="AM124:AQ125"/>
    <mergeCell ref="AR124:AS125"/>
    <mergeCell ref="V118:AD118"/>
    <mergeCell ref="D104:I104"/>
    <mergeCell ref="M104:R104"/>
    <mergeCell ref="Z145:AB145"/>
    <mergeCell ref="Z146:AB146"/>
    <mergeCell ref="Z147:AB147"/>
    <mergeCell ref="Z148:AB148"/>
    <mergeCell ref="C111:AF111"/>
    <mergeCell ref="T110:AF110"/>
    <mergeCell ref="AM321:AQ322"/>
    <mergeCell ref="C186:AS186"/>
    <mergeCell ref="D309:J309"/>
    <mergeCell ref="K309:L309"/>
    <mergeCell ref="K310:L310"/>
    <mergeCell ref="T309:AS309"/>
    <mergeCell ref="T310:AS310"/>
    <mergeCell ref="N153:X153"/>
    <mergeCell ref="N154:X154"/>
    <mergeCell ref="N155:X155"/>
    <mergeCell ref="AM133:AQ134"/>
    <mergeCell ref="AR133:AS134"/>
    <mergeCell ref="C135:G136"/>
    <mergeCell ref="H135:K136"/>
    <mergeCell ref="L135:L136"/>
    <mergeCell ref="M135:S136"/>
    <mergeCell ref="C385:AS389"/>
    <mergeCell ref="C331:L331"/>
    <mergeCell ref="M331:S331"/>
    <mergeCell ref="Z349:AB349"/>
    <mergeCell ref="Z350:AB350"/>
    <mergeCell ref="Z351:AB351"/>
    <mergeCell ref="Z352:AB352"/>
    <mergeCell ref="Z353:AB353"/>
    <mergeCell ref="Z354:AB354"/>
    <mergeCell ref="Z355:AB355"/>
    <mergeCell ref="D367:L367"/>
    <mergeCell ref="U368:AA368"/>
    <mergeCell ref="C380:AS380"/>
    <mergeCell ref="D365:L365"/>
    <mergeCell ref="AO365:AS365"/>
    <mergeCell ref="AO366:AS366"/>
    <mergeCell ref="AO367:AS367"/>
    <mergeCell ref="U367:AB367"/>
    <mergeCell ref="AC367:AF367"/>
    <mergeCell ref="AG367:AN367"/>
    <mergeCell ref="N357:X357"/>
    <mergeCell ref="N358:X358"/>
    <mergeCell ref="N359:X359"/>
    <mergeCell ref="AQ371:AS371"/>
    <mergeCell ref="AG395:AL395"/>
    <mergeCell ref="AG396:AM396"/>
    <mergeCell ref="Z395:AF397"/>
    <mergeCell ref="AG393:AL393"/>
    <mergeCell ref="AG394:AL394"/>
    <mergeCell ref="M397:Y397"/>
    <mergeCell ref="AG397:AS397"/>
    <mergeCell ref="T393:AF393"/>
    <mergeCell ref="T394:AF394"/>
    <mergeCell ref="M394:R394"/>
    <mergeCell ref="D406:J406"/>
    <mergeCell ref="K406:L406"/>
    <mergeCell ref="M406:R406"/>
    <mergeCell ref="D407:I407"/>
    <mergeCell ref="K407:L407"/>
    <mergeCell ref="M407:R407"/>
    <mergeCell ref="AR423:AS424"/>
    <mergeCell ref="C414:L414"/>
    <mergeCell ref="M414:R414"/>
    <mergeCell ref="C415:G416"/>
    <mergeCell ref="H415:L416"/>
    <mergeCell ref="M415:S416"/>
    <mergeCell ref="T415:AE416"/>
    <mergeCell ref="AF415:AJ416"/>
    <mergeCell ref="AK415:AL416"/>
    <mergeCell ref="AM415:AQ416"/>
    <mergeCell ref="T406:W406"/>
    <mergeCell ref="X406:AS406"/>
    <mergeCell ref="T407:W407"/>
    <mergeCell ref="X407:AS407"/>
    <mergeCell ref="D409:L409"/>
    <mergeCell ref="M409:S409"/>
    <mergeCell ref="V417:AD417"/>
    <mergeCell ref="Z449:AB449"/>
    <mergeCell ref="N450:X450"/>
    <mergeCell ref="Z450:AB450"/>
    <mergeCell ref="N451:X451"/>
    <mergeCell ref="Z451:AB451"/>
    <mergeCell ref="N452:X452"/>
    <mergeCell ref="Z452:AB452"/>
    <mergeCell ref="C410:AF410"/>
    <mergeCell ref="T315:AF315"/>
    <mergeCell ref="T409:AF409"/>
    <mergeCell ref="C337:L337"/>
    <mergeCell ref="C425:L425"/>
    <mergeCell ref="M425:S425"/>
    <mergeCell ref="Z442:AB442"/>
    <mergeCell ref="Z443:AB443"/>
    <mergeCell ref="Z444:AB444"/>
    <mergeCell ref="Z445:AB445"/>
    <mergeCell ref="Z446:AB446"/>
    <mergeCell ref="Z447:AB447"/>
    <mergeCell ref="Z448:AB448"/>
    <mergeCell ref="C434:G435"/>
    <mergeCell ref="H434:K435"/>
    <mergeCell ref="L434:L435"/>
    <mergeCell ref="M434:S435"/>
    <mergeCell ref="AE434:AJ435"/>
    <mergeCell ref="AK434:AS435"/>
    <mergeCell ref="AK340:AS341"/>
    <mergeCell ref="C431:L431"/>
    <mergeCell ref="M431:R431"/>
    <mergeCell ref="C432:G433"/>
    <mergeCell ref="H432:L433"/>
    <mergeCell ref="M432:S433"/>
    <mergeCell ref="T432:AL433"/>
    <mergeCell ref="AM432:AQ433"/>
    <mergeCell ref="AR432:AS433"/>
    <mergeCell ref="T434:AD435"/>
    <mergeCell ref="AR415:AS416"/>
    <mergeCell ref="C417:L417"/>
    <mergeCell ref="M417:S417"/>
    <mergeCell ref="C422:L422"/>
    <mergeCell ref="M422:R422"/>
    <mergeCell ref="C423:G424"/>
    <mergeCell ref="H423:L424"/>
    <mergeCell ref="M423:S424"/>
    <mergeCell ref="T423:AE424"/>
    <mergeCell ref="AF423:AJ424"/>
    <mergeCell ref="AK423:AL424"/>
    <mergeCell ref="AM423:AQ424"/>
  </mergeCells>
  <phoneticPr fontId="2"/>
  <conditionalFormatting sqref="B122:AS128">
    <cfRule type="expression" dxfId="163" priority="4">
      <formula>AND(事業区分=2,$M$115&lt;&gt;"")</formula>
    </cfRule>
  </conditionalFormatting>
  <conditionalFormatting sqref="C3:G3">
    <cfRule type="expression" dxfId="162" priority="244">
      <formula>$M$12&lt;&gt;""</formula>
    </cfRule>
  </conditionalFormatting>
  <conditionalFormatting sqref="C11:AS15">
    <cfRule type="expression" dxfId="161" priority="159">
      <formula>OR($M$10="",$M$10="●●●")</formula>
    </cfRule>
  </conditionalFormatting>
  <conditionalFormatting sqref="C96:AS111 C114:AS128 C302:AS333 C392:AS427">
    <cfRule type="expression" dxfId="160" priority="5">
      <formula>事業区分=3</formula>
    </cfRule>
  </conditionalFormatting>
  <conditionalFormatting sqref="C114:AS119">
    <cfRule type="expression" dxfId="159" priority="3">
      <formula>AND(事業区分=2,$M$123&lt;&gt;"")</formula>
    </cfRule>
  </conditionalFormatting>
  <conditionalFormatting sqref="C115:AS155 C320:AS359 C414:AS452">
    <cfRule type="expression" dxfId="158" priority="6">
      <formula>事業区分=1</formula>
    </cfRule>
  </conditionalFormatting>
  <conditionalFormatting sqref="C186:AS186">
    <cfRule type="expression" dxfId="157" priority="71">
      <formula>$C$186="基準適合です"</formula>
    </cfRule>
    <cfRule type="expression" dxfId="156" priority="70">
      <formula>$C$186="修正が必要です"</formula>
    </cfRule>
  </conditionalFormatting>
  <conditionalFormatting sqref="C369:AS369">
    <cfRule type="expression" dxfId="155" priority="173">
      <formula>AND($C$369&lt;&gt;"",$C$369&lt;&gt;"基準適合です")</formula>
    </cfRule>
    <cfRule type="expression" dxfId="154" priority="175">
      <formula>$C$369="基準適合です"</formula>
    </cfRule>
  </conditionalFormatting>
  <conditionalFormatting sqref="C392:AS410 C337:AS359 C431:AS452 C96:AS111 C132:AS155 C302:AS317">
    <cfRule type="expression" dxfId="153" priority="62">
      <formula>事業区分=2</formula>
    </cfRule>
  </conditionalFormatting>
  <conditionalFormatting sqref="C467:AS467">
    <cfRule type="expression" dxfId="152" priority="167">
      <formula>$C$467="問題ありません"</formula>
    </cfRule>
    <cfRule type="expression" dxfId="151" priority="174">
      <formula>$C$467="変更申請が必要です"</formula>
    </cfRule>
  </conditionalFormatting>
  <conditionalFormatting sqref="D12:L15">
    <cfRule type="expression" dxfId="150" priority="161">
      <formula>OR(提出様式=$D12)</formula>
    </cfRule>
  </conditionalFormatting>
  <conditionalFormatting sqref="D14:L15">
    <cfRule type="expression" dxfId="149" priority="160">
      <formula>提出様式=$D$14&amp;"と"&amp;$D$15</formula>
    </cfRule>
  </conditionalFormatting>
  <conditionalFormatting sqref="D48:AS63">
    <cfRule type="expression" dxfId="148" priority="164">
      <formula>$M$47="なし"</formula>
    </cfRule>
  </conditionalFormatting>
  <conditionalFormatting sqref="D97:AS102 M103:AS104 M309:S310 E398:AS398 D103:D104 J104 D105:AS105 D303:AS308 T309:AS309 D309:D310 J310 T310 E393:T394 AG393:AS396 E395:Z395 E396:Y396 E397:M397 AG397">
    <cfRule type="expression" dxfId="147" priority="200">
      <formula>事業区分=2</formula>
    </cfRule>
  </conditionalFormatting>
  <conditionalFormatting sqref="H116">
    <cfRule type="expression" dxfId="146" priority="104">
      <formula>#REF!="エラー"</formula>
    </cfRule>
  </conditionalFormatting>
  <conditionalFormatting sqref="H124">
    <cfRule type="expression" dxfId="145" priority="98">
      <formula>#REF!="エラー"</formula>
    </cfRule>
  </conditionalFormatting>
  <conditionalFormatting sqref="H133">
    <cfRule type="expression" dxfId="144" priority="90">
      <formula>#REF!="エラー"</formula>
    </cfRule>
  </conditionalFormatting>
  <conditionalFormatting sqref="H135">
    <cfRule type="expression" dxfId="143" priority="88">
      <formula>#REF!="エラー"</formula>
    </cfRule>
  </conditionalFormatting>
  <conditionalFormatting sqref="H321">
    <cfRule type="expression" dxfId="142" priority="78">
      <formula>#REF!="エラー"</formula>
    </cfRule>
  </conditionalFormatting>
  <conditionalFormatting sqref="H329">
    <cfRule type="expression" dxfId="141" priority="72">
      <formula>#REF!="エラー"</formula>
    </cfRule>
  </conditionalFormatting>
  <conditionalFormatting sqref="H338">
    <cfRule type="expression" dxfId="140" priority="24">
      <formula>#REF!="エラー"</formula>
    </cfRule>
  </conditionalFormatting>
  <conditionalFormatting sqref="H340">
    <cfRule type="expression" dxfId="139" priority="22">
      <formula>#REF!="エラー"</formula>
    </cfRule>
  </conditionalFormatting>
  <conditionalFormatting sqref="H415">
    <cfRule type="expression" dxfId="138" priority="44">
      <formula>#REF!="エラー"</formula>
    </cfRule>
  </conditionalFormatting>
  <conditionalFormatting sqref="H423">
    <cfRule type="expression" dxfId="137" priority="38">
      <formula>#REF!="エラー"</formula>
    </cfRule>
  </conditionalFormatting>
  <conditionalFormatting sqref="H432">
    <cfRule type="expression" dxfId="136" priority="14">
      <formula>#REF!="エラー"</formula>
    </cfRule>
  </conditionalFormatting>
  <conditionalFormatting sqref="H434">
    <cfRule type="expression" dxfId="135" priority="12">
      <formula>#REF!="エラー"</formula>
    </cfRule>
  </conditionalFormatting>
  <conditionalFormatting sqref="I3:M3">
    <cfRule type="expression" dxfId="134" priority="249">
      <formula>AND($M$250&lt;&gt;"",$M$251&lt;&gt;"")</formula>
    </cfRule>
  </conditionalFormatting>
  <conditionalFormatting sqref="J199:P199">
    <cfRule type="expression" dxfId="133" priority="222">
      <formula>$Q$199="エラー"</formula>
    </cfRule>
  </conditionalFormatting>
  <conditionalFormatting sqref="J298:P298">
    <cfRule type="expression" dxfId="132" priority="166">
      <formula>$Q$298="エラー"</formula>
    </cfRule>
  </conditionalFormatting>
  <conditionalFormatting sqref="M110">
    <cfRule type="expression" dxfId="131" priority="117">
      <formula>#REF!="エラー"</formula>
    </cfRule>
  </conditionalFormatting>
  <conditionalFormatting sqref="M118">
    <cfRule type="expression" dxfId="130" priority="108">
      <formula>#REF!="エラー"</formula>
    </cfRule>
  </conditionalFormatting>
  <conditionalFormatting sqref="M126">
    <cfRule type="expression" dxfId="129" priority="102">
      <formula>#REF!="エラー"</formula>
    </cfRule>
  </conditionalFormatting>
  <conditionalFormatting sqref="M315:M316">
    <cfRule type="expression" dxfId="128" priority="110">
      <formula>#REF!="エラー"</formula>
    </cfRule>
  </conditionalFormatting>
  <conditionalFormatting sqref="M323">
    <cfRule type="expression" dxfId="127" priority="82">
      <formula>#REF!="エラー"</formula>
    </cfRule>
  </conditionalFormatting>
  <conditionalFormatting sqref="M331">
    <cfRule type="expression" dxfId="126" priority="76">
      <formula>#REF!="エラー"</formula>
    </cfRule>
  </conditionalFormatting>
  <conditionalFormatting sqref="M409">
    <cfRule type="expression" dxfId="125" priority="52">
      <formula>#REF!="エラー"</formula>
    </cfRule>
  </conditionalFormatting>
  <conditionalFormatting sqref="M417">
    <cfRule type="expression" dxfId="124" priority="48">
      <formula>#REF!="エラー"</formula>
    </cfRule>
  </conditionalFormatting>
  <conditionalFormatting sqref="M425">
    <cfRule type="expression" dxfId="123" priority="42">
      <formula>#REF!="エラー"</formula>
    </cfRule>
  </conditionalFormatting>
  <conditionalFormatting sqref="M95:R95">
    <cfRule type="expression" dxfId="122" priority="211">
      <formula>$T$95="エラー"</formula>
    </cfRule>
  </conditionalFormatting>
  <conditionalFormatting sqref="M97:R97">
    <cfRule type="expression" dxfId="121" priority="198">
      <formula>$T$97="エラー"</formula>
    </cfRule>
  </conditionalFormatting>
  <conditionalFormatting sqref="M103:R103">
    <cfRule type="expression" dxfId="120" priority="197">
      <formula>$T$103="修正が必要です"</formula>
    </cfRule>
    <cfRule type="expression" dxfId="119" priority="171">
      <formula>$T$103="エラー"</formula>
    </cfRule>
  </conditionalFormatting>
  <conditionalFormatting sqref="M104:R104">
    <cfRule type="expression" dxfId="118" priority="10">
      <formula>$T$104="エラー"</formula>
    </cfRule>
    <cfRule type="expression" dxfId="117" priority="67">
      <formula>$T$104="修正が必要です"</formula>
    </cfRule>
  </conditionalFormatting>
  <conditionalFormatting sqref="M107:R107">
    <cfRule type="expression" dxfId="116" priority="196">
      <formula>$T$107="エラー"</formula>
    </cfRule>
  </conditionalFormatting>
  <conditionalFormatting sqref="M108:R110">
    <cfRule type="expression" dxfId="115" priority="172">
      <formula>$T$108="エラー"</formula>
    </cfRule>
    <cfRule type="expression" dxfId="114" priority="195">
      <formula>$T$108="修正が必要です"</formula>
    </cfRule>
  </conditionalFormatting>
  <conditionalFormatting sqref="M109:R109">
    <cfRule type="expression" dxfId="113" priority="120">
      <formula>#REF!="修正が必要です"</formula>
    </cfRule>
    <cfRule type="expression" dxfId="112" priority="119">
      <formula>#REF!="エラー"</formula>
    </cfRule>
  </conditionalFormatting>
  <conditionalFormatting sqref="M115:R115">
    <cfRule type="expression" dxfId="111" priority="106">
      <formula>#REF!="エラー"</formula>
    </cfRule>
  </conditionalFormatting>
  <conditionalFormatting sqref="M123:R123">
    <cfRule type="expression" dxfId="110" priority="100">
      <formula>#REF!="エラー"</formula>
    </cfRule>
  </conditionalFormatting>
  <conditionalFormatting sqref="M132:R132">
    <cfRule type="expression" dxfId="109" priority="96">
      <formula>#REF!="エラー"</formula>
    </cfRule>
  </conditionalFormatting>
  <conditionalFormatting sqref="M301:R301">
    <cfRule type="expression" dxfId="108" priority="221">
      <formula>$T$301="エラー"</formula>
    </cfRule>
  </conditionalFormatting>
  <conditionalFormatting sqref="M303:R303">
    <cfRule type="expression" dxfId="107" priority="220">
      <formula>$T$303="エラー"</formula>
    </cfRule>
  </conditionalFormatting>
  <conditionalFormatting sqref="M309:R309">
    <cfRule type="expression" dxfId="106" priority="207">
      <formula>$T$309="エラー"</formula>
    </cfRule>
    <cfRule type="expression" dxfId="105" priority="194">
      <formula>$T$309="修正が必要です"</formula>
    </cfRule>
  </conditionalFormatting>
  <conditionalFormatting sqref="M310:R310">
    <cfRule type="expression" dxfId="104" priority="85">
      <formula>$T$310="エラー"</formula>
    </cfRule>
    <cfRule type="expression" dxfId="103" priority="86">
      <formula>$T$310="修正が必要です"</formula>
    </cfRule>
  </conditionalFormatting>
  <conditionalFormatting sqref="M312:R312">
    <cfRule type="expression" dxfId="102" priority="205">
      <formula>$T$312="エラー"</formula>
    </cfRule>
  </conditionalFormatting>
  <conditionalFormatting sqref="M313:R318 M348:R348 M408:R409 M441:R441 M411:R412 M360:R360">
    <cfRule type="expression" dxfId="101" priority="193">
      <formula>$T$313="修正が必要です"</formula>
    </cfRule>
    <cfRule type="expression" dxfId="100" priority="206">
      <formula>$T$313="エラー"</formula>
    </cfRule>
  </conditionalFormatting>
  <conditionalFormatting sqref="M314:R314 M317:R317">
    <cfRule type="expression" dxfId="99" priority="113">
      <formula>#REF!="修正が必要です"</formula>
    </cfRule>
    <cfRule type="expression" dxfId="98" priority="112">
      <formula>#REF!="エラー"</formula>
    </cfRule>
  </conditionalFormatting>
  <conditionalFormatting sqref="M314:R317">
    <cfRule type="expression" dxfId="97" priority="115">
      <formula>$T$108="修正が必要です"</formula>
    </cfRule>
    <cfRule type="expression" dxfId="96" priority="114">
      <formula>$T$108="エラー"</formula>
    </cfRule>
  </conditionalFormatting>
  <conditionalFormatting sqref="M320:R320">
    <cfRule type="expression" dxfId="95" priority="80">
      <formula>#REF!="エラー"</formula>
    </cfRule>
  </conditionalFormatting>
  <conditionalFormatting sqref="M328:R328">
    <cfRule type="expression" dxfId="94" priority="74">
      <formula>#REF!="エラー"</formula>
    </cfRule>
  </conditionalFormatting>
  <conditionalFormatting sqref="M337:R337">
    <cfRule type="expression" dxfId="93" priority="30">
      <formula>#REF!="エラー"</formula>
    </cfRule>
  </conditionalFormatting>
  <conditionalFormatting sqref="M398:R398">
    <cfRule type="expression" dxfId="92" priority="155">
      <formula>$T$398="エラー"</formula>
    </cfRule>
  </conditionalFormatting>
  <conditionalFormatting sqref="M405:R405">
    <cfRule type="expression" dxfId="91" priority="9">
      <formula>$T$405="エラー"</formula>
    </cfRule>
  </conditionalFormatting>
  <conditionalFormatting sqref="M406:R406">
    <cfRule type="expression" dxfId="90" priority="8">
      <formula>$T$406="エラー"</formula>
    </cfRule>
  </conditionalFormatting>
  <conditionalFormatting sqref="M407:R407">
    <cfRule type="expression" dxfId="89" priority="50">
      <formula>$T$407="エラー"</formula>
    </cfRule>
  </conditionalFormatting>
  <conditionalFormatting sqref="M408:R408 M411:R411">
    <cfRule type="expression" dxfId="88" priority="55">
      <formula>#REF!="修正が必要です"</formula>
    </cfRule>
    <cfRule type="expression" dxfId="87" priority="54">
      <formula>#REF!="エラー"</formula>
    </cfRule>
  </conditionalFormatting>
  <conditionalFormatting sqref="M408:R409 M411:R411">
    <cfRule type="expression" dxfId="86" priority="56">
      <formula>$T$108="エラー"</formula>
    </cfRule>
    <cfRule type="expression" dxfId="85" priority="57">
      <formula>$T$108="修正が必要です"</formula>
    </cfRule>
  </conditionalFormatting>
  <conditionalFormatting sqref="M414:R414">
    <cfRule type="expression" dxfId="84" priority="46">
      <formula>#REF!="エラー"</formula>
    </cfRule>
  </conditionalFormatting>
  <conditionalFormatting sqref="M422:R422">
    <cfRule type="expression" dxfId="83" priority="40">
      <formula>#REF!="エラー"</formula>
    </cfRule>
  </conditionalFormatting>
  <conditionalFormatting sqref="M431:R431">
    <cfRule type="expression" dxfId="82" priority="20">
      <formula>#REF!="エラー"</formula>
    </cfRule>
  </conditionalFormatting>
  <conditionalFormatting sqref="M12:S12">
    <cfRule type="expression" dxfId="81" priority="233">
      <formula>$T$12="エラー"</formula>
    </cfRule>
  </conditionalFormatting>
  <conditionalFormatting sqref="M13:S13">
    <cfRule type="expression" dxfId="80" priority="232">
      <formula>$T$13="エラー"</formula>
    </cfRule>
  </conditionalFormatting>
  <conditionalFormatting sqref="M14:S14">
    <cfRule type="expression" dxfId="79" priority="231">
      <formula>$T$14="エラー"</formula>
    </cfRule>
  </conditionalFormatting>
  <conditionalFormatting sqref="M15:S15">
    <cfRule type="expression" dxfId="78" priority="230">
      <formula>$T$15="エラー"</formula>
    </cfRule>
  </conditionalFormatting>
  <conditionalFormatting sqref="M26:S26">
    <cfRule type="expression" dxfId="77" priority="2">
      <formula>$T$26="エラー"</formula>
    </cfRule>
  </conditionalFormatting>
  <conditionalFormatting sqref="M48:S48">
    <cfRule type="expression" dxfId="76" priority="1">
      <formula>$T$48="エラー"</formula>
    </cfRule>
  </conditionalFormatting>
  <conditionalFormatting sqref="M86:S86">
    <cfRule type="expression" dxfId="75" priority="225">
      <formula>$T$86="エラー"</formula>
    </cfRule>
  </conditionalFormatting>
  <conditionalFormatting sqref="M250:S250">
    <cfRule type="expression" dxfId="74" priority="228">
      <formula>OR($T$250="エラー",$X$250&lt;&gt;"")</formula>
    </cfRule>
  </conditionalFormatting>
  <conditionalFormatting sqref="M251:S251">
    <cfRule type="expression" dxfId="73" priority="169">
      <formula>$X$251&lt;&gt;""</formula>
    </cfRule>
  </conditionalFormatting>
  <conditionalFormatting sqref="M376:S376">
    <cfRule type="expression" dxfId="72" priority="152">
      <formula>OR($T$376="エラー",$X$376&lt;&gt;"")</formula>
    </cfRule>
  </conditionalFormatting>
  <conditionalFormatting sqref="M377:S377">
    <cfRule type="expression" dxfId="71" priority="151">
      <formula>$X$377&lt;&gt;""</formula>
    </cfRule>
  </conditionalFormatting>
  <conditionalFormatting sqref="M381:S381">
    <cfRule type="expression" dxfId="70" priority="219">
      <formula>$T$381="エラー"</formula>
    </cfRule>
  </conditionalFormatting>
  <conditionalFormatting sqref="M382:S383">
    <cfRule type="expression" dxfId="69" priority="218">
      <formula>$T$382="エラー"</formula>
    </cfRule>
  </conditionalFormatting>
  <conditionalFormatting sqref="M38:AA38">
    <cfRule type="expression" dxfId="68" priority="158">
      <formula>AND($M$38&lt;&gt;"",LEN($M$38)-LEN(SUBSTITUTE($M$38,"@",""))&lt;&gt;1)</formula>
    </cfRule>
  </conditionalFormatting>
  <conditionalFormatting sqref="M60:AA60">
    <cfRule type="expression" dxfId="67" priority="157">
      <formula>AND($M$60&lt;&gt;"",LEN($M$60)-LEN(SUBSTITUTE($M$60,"@",""))&lt;&gt;1)</formula>
    </cfRule>
  </conditionalFormatting>
  <conditionalFormatting sqref="M77:AA77">
    <cfRule type="expression" dxfId="66" priority="156">
      <formula>AND($M$77&lt;&gt;"",LEN($M$77)-LEN(SUBSTITUTE($M$77,"@",""))&lt;&gt;1)</formula>
    </cfRule>
  </conditionalFormatting>
  <conditionalFormatting sqref="O24">
    <cfRule type="expression" dxfId="65" priority="246">
      <formula>#REF!="限度超え"</formula>
    </cfRule>
  </conditionalFormatting>
  <conditionalFormatting sqref="P92:W92">
    <cfRule type="expression" dxfId="64" priority="216">
      <formula>$P$91="いいえ"</formula>
    </cfRule>
  </conditionalFormatting>
  <conditionalFormatting sqref="P3:AE3">
    <cfRule type="expression" dxfId="63" priority="242">
      <formula>OR($M$13&lt;&gt;"",$M$14&lt;&gt;"")</formula>
    </cfRule>
  </conditionalFormatting>
  <conditionalFormatting sqref="T103">
    <cfRule type="expression" dxfId="62" priority="215">
      <formula>$T$103="基準適合です"</formula>
    </cfRule>
  </conditionalFormatting>
  <conditionalFormatting sqref="T108:T110">
    <cfRule type="expression" dxfId="61" priority="214">
      <formula>$T$108="基準適合です"</formula>
    </cfRule>
  </conditionalFormatting>
  <conditionalFormatting sqref="T109:T110">
    <cfRule type="expression" dxfId="60" priority="118">
      <formula>#REF!="基準適合です"</formula>
    </cfRule>
  </conditionalFormatting>
  <conditionalFormatting sqref="T309">
    <cfRule type="expression" dxfId="59" priority="69">
      <formula>$T$309="基準適合です"</formula>
    </cfRule>
  </conditionalFormatting>
  <conditionalFormatting sqref="T313:T314 T316:T317 T408 T411">
    <cfRule type="expression" dxfId="58" priority="186">
      <formula>$T$313="基準適合です"</formula>
    </cfRule>
  </conditionalFormatting>
  <conditionalFormatting sqref="T314:T317">
    <cfRule type="expression" dxfId="57" priority="34">
      <formula>#REF!="基準適合です"</formula>
    </cfRule>
    <cfRule type="expression" dxfId="56" priority="35">
      <formula>$T$108="基準適合です"</formula>
    </cfRule>
  </conditionalFormatting>
  <conditionalFormatting sqref="T408:T409">
    <cfRule type="expression" dxfId="55" priority="32">
      <formula>#REF!="基準適合です"</formula>
    </cfRule>
    <cfRule type="expression" dxfId="54" priority="33">
      <formula>$T$108="基準適合です"</formula>
    </cfRule>
  </conditionalFormatting>
  <conditionalFormatting sqref="T411">
    <cfRule type="expression" dxfId="53" priority="58">
      <formula>$T$108="基準適合です"</formula>
    </cfRule>
    <cfRule type="expression" dxfId="52" priority="53">
      <formula>#REF!="基準適合です"</formula>
    </cfRule>
  </conditionalFormatting>
  <conditionalFormatting sqref="T86:AF86">
    <cfRule type="expression" dxfId="51" priority="234">
      <formula>$T$86="エラー"</formula>
    </cfRule>
  </conditionalFormatting>
  <conditionalFormatting sqref="T104:AS104">
    <cfRule type="expression" dxfId="50" priority="68">
      <formula>$T$104="基準適合です"</formula>
    </cfRule>
  </conditionalFormatting>
  <conditionalFormatting sqref="T310:AS310">
    <cfRule type="expression" dxfId="49" priority="66">
      <formula>$T$310="基準適合です"</formula>
    </cfRule>
  </conditionalFormatting>
  <conditionalFormatting sqref="U217:AS218">
    <cfRule type="expression" dxfId="48" priority="148">
      <formula>$U$217="上記平均額は15億円超です。"</formula>
    </cfRule>
  </conditionalFormatting>
  <conditionalFormatting sqref="W24">
    <cfRule type="expression" dxfId="47" priority="247">
      <formula>#REF!="限度超え"</formula>
    </cfRule>
  </conditionalFormatting>
  <conditionalFormatting sqref="X406">
    <cfRule type="expression" dxfId="46" priority="165">
      <formula>$X$406="問題ありません"</formula>
    </cfRule>
  </conditionalFormatting>
  <conditionalFormatting sqref="X398:AS398">
    <cfRule type="expression" dxfId="45" priority="168">
      <formula>$X$398="変更申請が必要です"</formula>
    </cfRule>
  </conditionalFormatting>
  <conditionalFormatting sqref="X407:AS407">
    <cfRule type="expression" dxfId="44" priority="7">
      <formula>$X$407="基準適合です"</formula>
    </cfRule>
  </conditionalFormatting>
  <conditionalFormatting sqref="AA184">
    <cfRule type="expression" dxfId="43" priority="248">
      <formula>$AA$184="基準適合です"</formula>
    </cfRule>
  </conditionalFormatting>
  <conditionalFormatting sqref="AH3:AQ3">
    <cfRule type="expression" dxfId="42" priority="240">
      <formula>$M$15&lt;&gt;""</formula>
    </cfRule>
  </conditionalFormatting>
  <dataValidations count="9">
    <dataValidation type="list" allowBlank="1" showInputMessage="1" showErrorMessage="1" sqref="M51:AA51" xr:uid="{00000000-0002-0000-0200-000000000000}">
      <formula1>"代表取締役,代表理事,理事長"</formula1>
    </dataValidation>
    <dataValidation type="custom" allowBlank="1" showInputMessage="1" showErrorMessage="1" errorTitle="全角カタカナで入力" error="全角カタカナで入力してください。" sqref="AB50:AS50" xr:uid="{00000000-0002-0000-0200-000001000000}">
      <formula1>AND(AB50=PHONETIC(AB50),LEN(AB50)*2=LENB(AB50))</formula1>
    </dataValidation>
    <dataValidation type="custom" imeMode="fullKatakana" allowBlank="1" showInputMessage="1" showErrorMessage="1" errorTitle="全角カタカナで入力" error="全角カタカナで入力してください。_x000a_" sqref="M28:AS28 M37:AS37 M50:AA50 M59:AA59 M74:AA74" xr:uid="{00000000-0002-0000-0200-000002000000}">
      <formula1>AND(M28=PHONETIC(M28),LEN(M28)*2=LENB(M28))</formula1>
    </dataValidation>
    <dataValidation type="list" allowBlank="1" showInputMessage="1" showErrorMessage="1" sqref="C18:D20" xr:uid="{0F041E3C-9035-48D5-8390-8A69E351DAB5}">
      <formula1>"〇"</formula1>
    </dataValidation>
    <dataValidation type="list" allowBlank="1" showInputMessage="1" showErrorMessage="1" sqref="M110:S110 M315:S316 AR124:AS125 AR329:AS330 M86:S86 AR423:AS424 M409:S409" xr:uid="{7F1E273F-873F-47ED-BA9C-F52F79A7C63B}">
      <formula1>"1,2,3"</formula1>
    </dataValidation>
    <dataValidation type="list" allowBlank="1" showInputMessage="1" showErrorMessage="1" sqref="AK116:AL117 AR116:AS117 AK124:AL125 AK321:AL322 AR321:AS322 AK329:AL330 AK415:AL416 AR415:AS416 AK423:AL424" xr:uid="{AE7B752E-B40F-4BE3-AE0C-516402A24205}">
      <formula1>"1,2"</formula1>
    </dataValidation>
    <dataValidation type="list" allowBlank="1" showInputMessage="1" showErrorMessage="1" sqref="AR133:AS134 AR338:AS339 AR432:AS433" xr:uid="{57DBB69C-52D0-4786-859E-A3E7969B553B}">
      <formula1>"1,2,3,4"</formula1>
    </dataValidation>
    <dataValidation type="list" allowBlank="1" showInputMessage="1" showErrorMessage="1" sqref="M29:AA29" xr:uid="{8F6B7C30-83EA-48CF-BFB6-417DFC6C13B9}">
      <formula1>"代表取締役,代表理事,理事長,取締役"</formula1>
    </dataValidation>
    <dataValidation type="list" allowBlank="1" showInputMessage="1" showErrorMessage="1" sqref="P90:W90" xr:uid="{7FBBFD1F-3FCC-4BE0-AE2C-6F7D8E3D850C}">
      <formula1>"はい"</formula1>
    </dataValidation>
  </dataValidations>
  <hyperlinks>
    <hyperlink ref="D12:F12" location="様式第１!A1" display="様式第1" xr:uid="{00000000-0004-0000-0200-000000000000}"/>
    <hyperlink ref="D13:F13" location="様式第6!A1" display="様式第6" xr:uid="{00000000-0004-0000-0200-000001000000}"/>
    <hyperlink ref="D14:F14" location="様式第7!A1" display="様式第7" xr:uid="{00000000-0004-0000-0200-000002000000}"/>
    <hyperlink ref="D15:F15" location="様式第12!A1" display="様式第12" xr:uid="{00000000-0004-0000-0200-000003000000}"/>
    <hyperlink ref="A4:AS4" location="目次!A1" tooltip="目次へ戻る。" display="目次へ" xr:uid="{00000000-0004-0000-0200-000004000000}"/>
  </hyperlinks>
  <printOptions horizontalCentered="1"/>
  <pageMargins left="0.4" right="0.2" top="0.4" bottom="0.2" header="0.3" footer="0.3"/>
  <pageSetup paperSize="9" scale="60" orientation="portrait" r:id="rId1"/>
  <rowBreaks count="6" manualBreakCount="6">
    <brk id="65" max="45" man="1"/>
    <brk id="163" max="45" man="1"/>
    <brk id="211" max="45" man="1"/>
    <brk id="244" max="45" man="1"/>
    <brk id="293" max="45" man="1"/>
    <brk id="370" max="4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マスターデータ!$B$2:$B$48</xm:f>
          </x14:formula1>
          <xm:sqref>M32:S32 M54:S54</xm:sqref>
        </x14:dataValidation>
        <x14:dataValidation type="list" allowBlank="1" showInputMessage="1" showErrorMessage="1" xr:uid="{00000000-0002-0000-0200-000004000000}">
          <x14:formula1>
            <xm:f>マスターデータ!$E$2:$E$3</xm:f>
          </x14:formula1>
          <xm:sqref>M47:S47 X221:AD222</xm:sqref>
        </x14:dataValidation>
        <x14:dataValidation type="list" allowBlank="1" showInputMessage="1" showErrorMessage="1" xr:uid="{00000000-0002-0000-0200-000005000000}">
          <x14:formula1>
            <xm:f>マスターデータ!$C$2:$C$3</xm:f>
          </x14:formula1>
          <xm:sqref>M169:T169 P91:W91</xm:sqref>
        </x14:dataValidation>
        <x14:dataValidation type="list" allowBlank="1" showInputMessage="1" showErrorMessage="1" xr:uid="{00000000-0002-0000-0200-000006000000}">
          <x14:formula1>
            <xm:f>マスターデータ!$A$2:$A$3</xm:f>
          </x14:formula1>
          <xm:sqref>M10:S10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0.499984740745262"/>
  </sheetPr>
  <dimension ref="A1:G401"/>
  <sheetViews>
    <sheetView showGridLines="0" zoomScale="70" zoomScaleNormal="70" workbookViewId="0">
      <pane ySplit="1" topLeftCell="A2" activePane="bottomLeft" state="frozen"/>
      <selection activeCell="L19" sqref="L19:AK19"/>
      <selection pane="bottomLeft" activeCell="E23" sqref="E23"/>
    </sheetView>
  </sheetViews>
  <sheetFormatPr defaultColWidth="10.5546875" defaultRowHeight="16.5" x14ac:dyDescent="0.4"/>
  <cols>
    <col min="1" max="1" width="4.5546875" style="28" bestFit="1" customWidth="1"/>
    <col min="2" max="3" width="37.33203125" style="28" customWidth="1"/>
    <col min="4" max="4" width="40.6640625" style="28" customWidth="1"/>
    <col min="5" max="5" width="10.21875" style="28" customWidth="1"/>
    <col min="6" max="6" width="32.5546875" style="28" customWidth="1"/>
    <col min="7" max="7" width="31.33203125" style="28" customWidth="1"/>
    <col min="8" max="16384" width="10.5546875" style="28"/>
  </cols>
  <sheetData>
    <row r="1" spans="1:7" ht="27" customHeight="1" x14ac:dyDescent="0.4">
      <c r="A1" s="29" t="s">
        <v>260</v>
      </c>
      <c r="B1" s="30" t="s">
        <v>261</v>
      </c>
      <c r="C1" s="30" t="s">
        <v>262</v>
      </c>
      <c r="D1" s="30" t="s">
        <v>489</v>
      </c>
      <c r="F1" s="235" t="s">
        <v>490</v>
      </c>
      <c r="G1" s="545" t="s">
        <v>666</v>
      </c>
    </row>
    <row r="2" spans="1:7" ht="19.5" x14ac:dyDescent="0.4">
      <c r="A2" s="130">
        <f>IF(B2&lt;&gt;"",COUNT(A$1:A1)+1,"")</f>
        <v>1</v>
      </c>
      <c r="B2" s="134" t="str">
        <f>IF(提出様式=0,"",D2)</f>
        <v>レコードの開始行</v>
      </c>
      <c r="C2" s="132" t="s">
        <v>263</v>
      </c>
      <c r="D2" s="131" t="s">
        <v>575</v>
      </c>
      <c r="E2" s="28" t="s">
        <v>380</v>
      </c>
      <c r="F2" s="236"/>
      <c r="G2"/>
    </row>
    <row r="3" spans="1:7" x14ac:dyDescent="0.4">
      <c r="A3" s="130">
        <f>IF(B3&lt;&gt;"",COUNT(A$1:A2)+1,"")</f>
        <v>2</v>
      </c>
      <c r="B3" s="134" t="str">
        <f>IF(提出様式=0,"",D3)</f>
        <v>事業年度</v>
      </c>
      <c r="C3" s="135" t="str">
        <f>IF(事業年度=0,"",事業年度)</f>
        <v>令和4年度補正</v>
      </c>
      <c r="D3" s="134" t="s">
        <v>187</v>
      </c>
      <c r="E3" s="28" t="s">
        <v>380</v>
      </c>
      <c r="F3" s="236"/>
    </row>
    <row r="4" spans="1:7" x14ac:dyDescent="0.4">
      <c r="A4" s="130">
        <f>IF(B4&lt;&gt;"",COUNT(A$1:A3)+1,"")</f>
        <v>3</v>
      </c>
      <c r="B4" s="134" t="str">
        <f>IF(提出様式=0,"",D4)</f>
        <v>提出様式</v>
      </c>
      <c r="C4" s="135" t="str">
        <f>IF(提出様式=0,"",提出様式)</f>
        <v/>
      </c>
      <c r="D4" s="134" t="s">
        <v>386</v>
      </c>
      <c r="E4" s="28" t="s">
        <v>380</v>
      </c>
      <c r="F4" s="236"/>
    </row>
    <row r="5" spans="1:7" x14ac:dyDescent="0.4">
      <c r="A5" s="130">
        <f>IF(B5&lt;&gt;"",COUNT(A$1:A4)+1,"")</f>
        <v>4</v>
      </c>
      <c r="B5" s="134" t="str">
        <f>IF(D5&lt;&gt;"",D5,"")</f>
        <v>申請</v>
      </c>
      <c r="C5" s="135" t="str">
        <f>IF(C$4="様式第1","○","")</f>
        <v/>
      </c>
      <c r="D5" s="134" t="s">
        <v>427</v>
      </c>
      <c r="F5" s="236"/>
    </row>
    <row r="6" spans="1:7" x14ac:dyDescent="0.4">
      <c r="A6" s="130">
        <f>IF(B6&lt;&gt;"",COUNT(A$1:A5)+1,"")</f>
        <v>5</v>
      </c>
      <c r="B6" s="134" t="str">
        <f t="shared" ref="B6:B67" si="0">IF(D6&lt;&gt;"",D6,"")</f>
        <v>計変</v>
      </c>
      <c r="C6" s="135" t="str">
        <f>IF(OR(C$4="様式第6",C$4="様式第7",C$4="様式第7と様式第12"),"○","")</f>
        <v/>
      </c>
      <c r="D6" s="134" t="s">
        <v>428</v>
      </c>
      <c r="F6" s="236"/>
    </row>
    <row r="7" spans="1:7" x14ac:dyDescent="0.4">
      <c r="A7" s="130">
        <f>IF(B7&lt;&gt;"",COUNT(A$1:A6)+1,"")</f>
        <v>6</v>
      </c>
      <c r="B7" s="134" t="str">
        <f t="shared" si="0"/>
        <v>実績</v>
      </c>
      <c r="C7" s="135" t="str">
        <f>IF(OR(C$4="様式第7と様式第12",C$4="様式第12"),"○","")</f>
        <v/>
      </c>
      <c r="D7" s="134" t="s">
        <v>429</v>
      </c>
      <c r="F7" s="236"/>
    </row>
    <row r="8" spans="1:7" x14ac:dyDescent="0.4">
      <c r="A8" s="214" t="str">
        <f>IF(B8&lt;&gt;"",COUNT(A$1:A7)+1,"")</f>
        <v/>
      </c>
      <c r="B8" s="144" t="str">
        <f t="shared" si="0"/>
        <v/>
      </c>
      <c r="C8" s="145"/>
      <c r="D8" s="144"/>
      <c r="F8" s="236"/>
    </row>
    <row r="9" spans="1:7" x14ac:dyDescent="0.4">
      <c r="A9" s="130">
        <f>IF(B9&lt;&gt;"",COUNT(A$1:A8)+1,"")</f>
        <v>7</v>
      </c>
      <c r="B9" s="134" t="str">
        <f t="shared" si="0"/>
        <v>提出日</v>
      </c>
      <c r="C9" s="135" t="str">
        <f>IF(C4="","",IF(ISERROR(VLOOKUP(C4,入力シート!D12:S15,10,FALSE)),TEXT(入力シート!M15,"ggge年m月d日"),TEXT(VLOOKUP(C4,入力シート!D12:S15,10,FALSE),"ggge年m月d日")))</f>
        <v/>
      </c>
      <c r="D9" s="134" t="s">
        <v>401</v>
      </c>
      <c r="E9" s="28" t="s">
        <v>380</v>
      </c>
      <c r="F9" s="236"/>
    </row>
    <row r="10" spans="1:7" x14ac:dyDescent="0.4">
      <c r="A10" s="130">
        <f>IF(B10&lt;&gt;"",COUNT(A$1:A9)+1,"")</f>
        <v>8</v>
      </c>
      <c r="B10" s="134" t="str">
        <f t="shared" si="0"/>
        <v>スマートメーター等導入事業</v>
      </c>
      <c r="C10" s="135" t="str">
        <f>IF(入力シート!C18="","",入力シート!C18)</f>
        <v/>
      </c>
      <c r="D10" s="439" t="s">
        <v>617</v>
      </c>
      <c r="E10" s="445" t="s">
        <v>628</v>
      </c>
      <c r="F10" s="236"/>
    </row>
    <row r="11" spans="1:7" x14ac:dyDescent="0.4">
      <c r="A11" s="130">
        <f>IF(B11&lt;&gt;"",COUNT(A$1:A10)+1,"")</f>
        <v>9</v>
      </c>
      <c r="B11" s="134" t="str">
        <f t="shared" si="0"/>
        <v>配送車両導入事業</v>
      </c>
      <c r="C11" s="135" t="str">
        <f>IF(入力シート!C19="","",入力シート!C19)</f>
        <v/>
      </c>
      <c r="D11" s="440" t="s">
        <v>618</v>
      </c>
      <c r="E11" s="446" t="s">
        <v>628</v>
      </c>
      <c r="F11" s="236"/>
    </row>
    <row r="12" spans="1:7" x14ac:dyDescent="0.4">
      <c r="A12" s="130">
        <f>IF(B12&lt;&gt;"",COUNT(A$1:A11)+1,"")</f>
        <v>10</v>
      </c>
      <c r="B12" s="134" t="str">
        <f t="shared" si="0"/>
        <v>充填所自動化設備導入事業</v>
      </c>
      <c r="C12" s="135" t="str">
        <f>IF(入力シート!C20="","",入力シート!C20)</f>
        <v/>
      </c>
      <c r="D12" s="440" t="s">
        <v>619</v>
      </c>
      <c r="E12" s="446" t="s">
        <v>628</v>
      </c>
      <c r="F12" s="236"/>
    </row>
    <row r="13" spans="1:7" x14ac:dyDescent="0.4">
      <c r="A13" s="130">
        <f>IF(B13&lt;&gt;"",COUNT(A$1:A12)+1,"")</f>
        <v>11</v>
      </c>
      <c r="B13" s="134" t="str">
        <f t="shared" si="0"/>
        <v>申請者　法人番号（13桁）</v>
      </c>
      <c r="C13" s="135" t="str">
        <f>IF(入力シート!M26="","",入力シート!M26)</f>
        <v/>
      </c>
      <c r="D13" s="134" t="s">
        <v>188</v>
      </c>
      <c r="E13" s="28" t="s">
        <v>380</v>
      </c>
      <c r="F13" s="236" t="s">
        <v>469</v>
      </c>
    </row>
    <row r="14" spans="1:7" x14ac:dyDescent="0.4">
      <c r="A14" s="130">
        <f>IF(B14&lt;&gt;"",COUNT(A$1:A13)+1,"")</f>
        <v>12</v>
      </c>
      <c r="B14" s="134" t="str">
        <f t="shared" si="0"/>
        <v>申請者　法人名</v>
      </c>
      <c r="C14" s="135" t="str">
        <f>IF(入力シート!M27="","",入力シート!M27)</f>
        <v/>
      </c>
      <c r="D14" s="134" t="s">
        <v>189</v>
      </c>
      <c r="E14" s="28" t="s">
        <v>380</v>
      </c>
      <c r="F14" s="236" t="s">
        <v>470</v>
      </c>
    </row>
    <row r="15" spans="1:7" x14ac:dyDescent="0.4">
      <c r="A15" s="133">
        <f>IF(B15&lt;&gt;"",COUNT(A$1:A14)+1,"")</f>
        <v>13</v>
      </c>
      <c r="B15" s="134" t="str">
        <f t="shared" si="0"/>
        <v>申請者　法人名カナ</v>
      </c>
      <c r="C15" s="135" t="str">
        <f>IF(入力シート!M28="","",入力シート!M28)</f>
        <v/>
      </c>
      <c r="D15" s="134" t="s">
        <v>190</v>
      </c>
      <c r="E15" s="28" t="s">
        <v>380</v>
      </c>
      <c r="F15" s="236" t="s">
        <v>471</v>
      </c>
    </row>
    <row r="16" spans="1:7" x14ac:dyDescent="0.4">
      <c r="A16" s="133">
        <f>IF(B16&lt;&gt;"",COUNT(A$1:A15)+1,"")</f>
        <v>14</v>
      </c>
      <c r="B16" s="134" t="str">
        <f t="shared" si="0"/>
        <v>申請者　役職</v>
      </c>
      <c r="C16" s="135" t="str">
        <f>IF(入力シート!M29="","",入力シート!M29)</f>
        <v/>
      </c>
      <c r="D16" s="141" t="s">
        <v>393</v>
      </c>
      <c r="E16" s="28" t="s">
        <v>380</v>
      </c>
      <c r="F16" s="236" t="s">
        <v>472</v>
      </c>
    </row>
    <row r="17" spans="1:6" x14ac:dyDescent="0.4">
      <c r="A17" s="133">
        <f>IF(B17&lt;&gt;"",COUNT(A$1:A16)+1,"")</f>
        <v>15</v>
      </c>
      <c r="B17" s="134" t="str">
        <f t="shared" si="0"/>
        <v>申請者　氏名</v>
      </c>
      <c r="C17" s="135" t="str">
        <f>IF(入力シート!M30="","",入力シート!M30)</f>
        <v/>
      </c>
      <c r="D17" s="141" t="s">
        <v>191</v>
      </c>
      <c r="E17" s="28" t="s">
        <v>380</v>
      </c>
      <c r="F17" s="236" t="s">
        <v>473</v>
      </c>
    </row>
    <row r="18" spans="1:6" x14ac:dyDescent="0.4">
      <c r="A18" s="133">
        <f>IF(B18&lt;&gt;"",COUNT(A$1:A17)+1,"")</f>
        <v>16</v>
      </c>
      <c r="B18" s="134" t="str">
        <f t="shared" si="0"/>
        <v>申請者　〒番号</v>
      </c>
      <c r="C18" s="135" t="str">
        <f>IF(入力シート!M31="","",入力シート!M31)</f>
        <v/>
      </c>
      <c r="D18" s="141" t="s">
        <v>192</v>
      </c>
      <c r="E18" s="28" t="s">
        <v>380</v>
      </c>
      <c r="F18" s="236" t="s">
        <v>474</v>
      </c>
    </row>
    <row r="19" spans="1:6" x14ac:dyDescent="0.4">
      <c r="A19" s="133">
        <f>IF(B19&lt;&gt;"",COUNT(A$1:A18)+1,"")</f>
        <v>17</v>
      </c>
      <c r="B19" s="134" t="str">
        <f t="shared" si="0"/>
        <v>申請者　住所（都道府県）</v>
      </c>
      <c r="C19" s="135" t="str">
        <f>IF(入力シート!M32="","",入力シート!M32)</f>
        <v/>
      </c>
      <c r="D19" s="141" t="s">
        <v>193</v>
      </c>
      <c r="E19" s="28" t="s">
        <v>380</v>
      </c>
      <c r="F19" s="236" t="s">
        <v>475</v>
      </c>
    </row>
    <row r="20" spans="1:6" x14ac:dyDescent="0.4">
      <c r="A20" s="133">
        <f>IF(B20&lt;&gt;"",COUNT(A$1:A19)+1,"")</f>
        <v>18</v>
      </c>
      <c r="B20" s="134" t="str">
        <f t="shared" si="0"/>
        <v>申請者　住所（都道府県以下）</v>
      </c>
      <c r="C20" s="135" t="str">
        <f>IF(入力シート!M33="","",入力シート!M33)</f>
        <v/>
      </c>
      <c r="D20" s="141" t="s">
        <v>194</v>
      </c>
      <c r="E20" s="724" t="s">
        <v>985</v>
      </c>
      <c r="F20" s="236" t="s">
        <v>476</v>
      </c>
    </row>
    <row r="21" spans="1:6" x14ac:dyDescent="0.4">
      <c r="A21" s="133">
        <f>IF(B21&lt;&gt;"",COUNT(A$1:A20)+1,"")</f>
        <v>19</v>
      </c>
      <c r="B21" s="134" t="str">
        <f t="shared" si="0"/>
        <v>申請者　実務担当者所属部署</v>
      </c>
      <c r="C21" s="135" t="str">
        <f>IF(入力シート!M34="","",入力シート!M34)</f>
        <v/>
      </c>
      <c r="D21" s="141" t="s">
        <v>394</v>
      </c>
      <c r="E21" s="28" t="s">
        <v>380</v>
      </c>
      <c r="F21" s="236" t="s">
        <v>477</v>
      </c>
    </row>
    <row r="22" spans="1:6" x14ac:dyDescent="0.4">
      <c r="A22" s="133">
        <f>IF(B22&lt;&gt;"",COUNT(A$1:A21)+1,"")</f>
        <v>20</v>
      </c>
      <c r="B22" s="134" t="str">
        <f t="shared" si="0"/>
        <v>申請者　実務担当者役職</v>
      </c>
      <c r="C22" s="135" t="str">
        <f>IF(入力シート!M35="","",入力シート!M35)</f>
        <v/>
      </c>
      <c r="D22" s="141" t="s">
        <v>395</v>
      </c>
      <c r="E22" s="28" t="s">
        <v>380</v>
      </c>
      <c r="F22" s="236" t="s">
        <v>478</v>
      </c>
    </row>
    <row r="23" spans="1:6" x14ac:dyDescent="0.4">
      <c r="A23" s="133">
        <f>IF(B23&lt;&gt;"",COUNT(A$1:A22)+1,"")</f>
        <v>21</v>
      </c>
      <c r="B23" s="134" t="str">
        <f t="shared" si="0"/>
        <v>申請者　実務担当者氏名</v>
      </c>
      <c r="C23" s="135" t="str">
        <f>IF(入力シート!M36="","",入力シート!M36)</f>
        <v/>
      </c>
      <c r="D23" s="141" t="s">
        <v>195</v>
      </c>
      <c r="E23" s="28" t="s">
        <v>380</v>
      </c>
      <c r="F23" s="236" t="s">
        <v>479</v>
      </c>
    </row>
    <row r="24" spans="1:6" x14ac:dyDescent="0.4">
      <c r="A24" s="133">
        <f>IF(B24&lt;&gt;"",COUNT(A$1:A23)+1,"")</f>
        <v>22</v>
      </c>
      <c r="B24" s="134" t="str">
        <f t="shared" si="0"/>
        <v>申請者　実務担当者氏名カナ</v>
      </c>
      <c r="C24" s="135" t="str">
        <f>IF(入力シート!M37="","",入力シート!M37)</f>
        <v/>
      </c>
      <c r="D24" s="134" t="s">
        <v>196</v>
      </c>
      <c r="E24" s="28" t="s">
        <v>380</v>
      </c>
      <c r="F24" s="236" t="s">
        <v>480</v>
      </c>
    </row>
    <row r="25" spans="1:6" x14ac:dyDescent="0.4">
      <c r="A25" s="133">
        <f>IF(B25&lt;&gt;"",COUNT(A$1:A24)+1,"")</f>
        <v>23</v>
      </c>
      <c r="B25" s="134" t="str">
        <f t="shared" si="0"/>
        <v>申請者　実務担当者メールアドレス</v>
      </c>
      <c r="C25" s="135" t="str">
        <f>IF(入力シート!M38="","",入力シート!M38)</f>
        <v/>
      </c>
      <c r="D25" s="134" t="s">
        <v>197</v>
      </c>
      <c r="E25" s="28" t="s">
        <v>380</v>
      </c>
      <c r="F25" s="236" t="s">
        <v>481</v>
      </c>
    </row>
    <row r="26" spans="1:6" x14ac:dyDescent="0.4">
      <c r="A26" s="133">
        <f>IF(B26&lt;&gt;"",COUNT(A$1:A25)+1,"")</f>
        <v>24</v>
      </c>
      <c r="B26" s="134" t="str">
        <f t="shared" si="0"/>
        <v>申請者　実務担当者電話番号</v>
      </c>
      <c r="C26" s="135" t="str">
        <f>IF(入力シート!M39="","",入力シート!M39)</f>
        <v/>
      </c>
      <c r="D26" s="134" t="s">
        <v>198</v>
      </c>
      <c r="E26" s="28" t="s">
        <v>380</v>
      </c>
      <c r="F26" s="236" t="s">
        <v>482</v>
      </c>
    </row>
    <row r="27" spans="1:6" x14ac:dyDescent="0.4">
      <c r="A27" s="133">
        <f>IF(B27&lt;&gt;"",COUNT(A$1:A26)+1,"")</f>
        <v>25</v>
      </c>
      <c r="B27" s="134" t="str">
        <f t="shared" si="0"/>
        <v>申請者　実務担当者FAX番号</v>
      </c>
      <c r="C27" s="135" t="str">
        <f>IF(入力シート!M40="","",入力シート!M40)</f>
        <v/>
      </c>
      <c r="D27" s="134" t="s">
        <v>199</v>
      </c>
      <c r="E27" s="28" t="s">
        <v>380</v>
      </c>
      <c r="F27" s="236" t="s">
        <v>483</v>
      </c>
    </row>
    <row r="28" spans="1:6" x14ac:dyDescent="0.4">
      <c r="A28" s="133">
        <f>IF(B28&lt;&gt;"",COUNT(A$1:A27)+1,"")</f>
        <v>26</v>
      </c>
      <c r="B28" s="134" t="str">
        <f t="shared" si="0"/>
        <v>申請者　販売事業者登録番号</v>
      </c>
      <c r="C28" s="136" t="str">
        <f>IF(入力シート!M41="","",入力シート!M41)</f>
        <v/>
      </c>
      <c r="D28" s="134" t="s">
        <v>200</v>
      </c>
      <c r="E28" s="28" t="s">
        <v>380</v>
      </c>
      <c r="F28" s="236" t="s">
        <v>484</v>
      </c>
    </row>
    <row r="29" spans="1:6" x14ac:dyDescent="0.4">
      <c r="A29" s="133">
        <f>IF(B29&lt;&gt;"",COUNT(A$1:A28)+1,"")</f>
        <v>27</v>
      </c>
      <c r="B29" s="134" t="str">
        <f t="shared" si="0"/>
        <v>共同申請</v>
      </c>
      <c r="C29" s="135" t="str">
        <f>IF(入力シート!M47="","",入力シート!M47)</f>
        <v/>
      </c>
      <c r="D29" s="134" t="s">
        <v>201</v>
      </c>
      <c r="E29" s="28" t="s">
        <v>380</v>
      </c>
      <c r="F29" s="236"/>
    </row>
    <row r="30" spans="1:6" x14ac:dyDescent="0.4">
      <c r="A30" s="133">
        <f>IF(B30&lt;&gt;"",COUNT(A$1:A29)+1,"")</f>
        <v>28</v>
      </c>
      <c r="B30" s="134" t="str">
        <f t="shared" si="0"/>
        <v>共同申請者　法人番号（13桁）</v>
      </c>
      <c r="C30" s="135" t="str">
        <f>IF(入力シート!M48="","",入力シート!M48)</f>
        <v/>
      </c>
      <c r="D30" s="134" t="s">
        <v>202</v>
      </c>
      <c r="E30" s="28" t="s">
        <v>380</v>
      </c>
      <c r="F30" s="236"/>
    </row>
    <row r="31" spans="1:6" x14ac:dyDescent="0.4">
      <c r="A31" s="133">
        <f>IF(B31&lt;&gt;"",COUNT(A$1:A30)+1,"")</f>
        <v>29</v>
      </c>
      <c r="B31" s="134" t="str">
        <f t="shared" si="0"/>
        <v>共同申請者　法人名</v>
      </c>
      <c r="C31" s="135" t="str">
        <f>IF(入力シート!M49="","",入力シート!M49)</f>
        <v/>
      </c>
      <c r="D31" s="134" t="s">
        <v>203</v>
      </c>
      <c r="E31" s="28" t="s">
        <v>380</v>
      </c>
      <c r="F31" s="236"/>
    </row>
    <row r="32" spans="1:6" x14ac:dyDescent="0.4">
      <c r="A32" s="133">
        <f>IF(B32&lt;&gt;"",COUNT(A$1:A31)+1,"")</f>
        <v>30</v>
      </c>
      <c r="B32" s="134" t="str">
        <f t="shared" si="0"/>
        <v>共同申請者　法人名カナ</v>
      </c>
      <c r="C32" s="135" t="str">
        <f>IF(入力シート!M50="","",入力シート!M50)</f>
        <v/>
      </c>
      <c r="D32" s="134" t="s">
        <v>204</v>
      </c>
      <c r="E32" s="28" t="s">
        <v>380</v>
      </c>
      <c r="F32" s="236"/>
    </row>
    <row r="33" spans="1:6" x14ac:dyDescent="0.4">
      <c r="A33" s="133">
        <f>IF(B33&lt;&gt;"",COUNT(A$1:A32)+1,"")</f>
        <v>31</v>
      </c>
      <c r="B33" s="134" t="str">
        <f t="shared" si="0"/>
        <v>共同申請者　役職</v>
      </c>
      <c r="C33" s="135" t="str">
        <f>IF(入力シート!M51="","",入力シート!M51)</f>
        <v/>
      </c>
      <c r="D33" s="134" t="s">
        <v>396</v>
      </c>
      <c r="E33" s="28" t="s">
        <v>380</v>
      </c>
      <c r="F33" s="236"/>
    </row>
    <row r="34" spans="1:6" x14ac:dyDescent="0.4">
      <c r="A34" s="133">
        <f>IF(B34&lt;&gt;"",COUNT(A$1:A33)+1,"")</f>
        <v>32</v>
      </c>
      <c r="B34" s="134" t="str">
        <f t="shared" si="0"/>
        <v>共同申請者　氏名</v>
      </c>
      <c r="C34" s="135" t="str">
        <f>IF(入力シート!M52="","",入力シート!M52)</f>
        <v/>
      </c>
      <c r="D34" s="134" t="s">
        <v>205</v>
      </c>
      <c r="E34" s="28" t="s">
        <v>380</v>
      </c>
      <c r="F34" s="236"/>
    </row>
    <row r="35" spans="1:6" x14ac:dyDescent="0.4">
      <c r="A35" s="133">
        <f>IF(B35&lt;&gt;"",COUNT(A$1:A34)+1,"")</f>
        <v>33</v>
      </c>
      <c r="B35" s="134" t="str">
        <f t="shared" si="0"/>
        <v>共同申請者　〒番号</v>
      </c>
      <c r="C35" s="135" t="str">
        <f>IF(入力シート!M53="","",入力シート!M53)</f>
        <v/>
      </c>
      <c r="D35" s="134" t="s">
        <v>206</v>
      </c>
      <c r="E35" s="28" t="s">
        <v>380</v>
      </c>
      <c r="F35" s="236"/>
    </row>
    <row r="36" spans="1:6" x14ac:dyDescent="0.4">
      <c r="A36" s="133">
        <f>IF(B36&lt;&gt;"",COUNT(A$1:A35)+1,"")</f>
        <v>34</v>
      </c>
      <c r="B36" s="134" t="str">
        <f t="shared" si="0"/>
        <v>共同申請者　住所（都道府県）</v>
      </c>
      <c r="C36" s="135" t="str">
        <f>IF(入力シート!M54="","",入力シート!M54)</f>
        <v/>
      </c>
      <c r="D36" s="134" t="s">
        <v>207</v>
      </c>
      <c r="E36" s="28" t="s">
        <v>380</v>
      </c>
      <c r="F36" s="236"/>
    </row>
    <row r="37" spans="1:6" x14ac:dyDescent="0.4">
      <c r="A37" s="133">
        <f>IF(B37&lt;&gt;"",COUNT(A$1:A36)+1,"")</f>
        <v>35</v>
      </c>
      <c r="B37" s="134" t="str">
        <f t="shared" si="0"/>
        <v>共同申請者　住所（都道府県以下）</v>
      </c>
      <c r="C37" s="135" t="str">
        <f>IF(入力シート!M55="","",入力シート!M55)</f>
        <v/>
      </c>
      <c r="D37" s="134" t="s">
        <v>208</v>
      </c>
      <c r="E37" s="724" t="s">
        <v>985</v>
      </c>
      <c r="F37" s="236"/>
    </row>
    <row r="38" spans="1:6" x14ac:dyDescent="0.4">
      <c r="A38" s="133">
        <f>IF(B38&lt;&gt;"",COUNT(A$1:A37)+1,"")</f>
        <v>36</v>
      </c>
      <c r="B38" s="134" t="str">
        <f t="shared" si="0"/>
        <v>共同申請者　実務担当者所属部署</v>
      </c>
      <c r="C38" s="135" t="str">
        <f>IF(入力シート!M56="","",入力シート!M56)</f>
        <v/>
      </c>
      <c r="D38" s="134" t="s">
        <v>397</v>
      </c>
      <c r="E38" s="28" t="s">
        <v>380</v>
      </c>
      <c r="F38" s="236"/>
    </row>
    <row r="39" spans="1:6" x14ac:dyDescent="0.4">
      <c r="A39" s="133">
        <f>IF(B39&lt;&gt;"",COUNT(A$1:A38)+1,"")</f>
        <v>37</v>
      </c>
      <c r="B39" s="134" t="str">
        <f t="shared" si="0"/>
        <v>共同申請者　実務担当者役職</v>
      </c>
      <c r="C39" s="135" t="str">
        <f>IF(入力シート!M57="","",入力シート!M57)</f>
        <v/>
      </c>
      <c r="D39" s="134" t="s">
        <v>398</v>
      </c>
      <c r="E39" s="28" t="s">
        <v>380</v>
      </c>
      <c r="F39" s="236"/>
    </row>
    <row r="40" spans="1:6" x14ac:dyDescent="0.4">
      <c r="A40" s="133">
        <f>IF(B40&lt;&gt;"",COUNT(A$1:A39)+1,"")</f>
        <v>38</v>
      </c>
      <c r="B40" s="134" t="str">
        <f t="shared" si="0"/>
        <v>共同申請者　実務担当者氏名</v>
      </c>
      <c r="C40" s="135" t="str">
        <f>IF(入力シート!M58="","",入力シート!M58)</f>
        <v/>
      </c>
      <c r="D40" s="134" t="s">
        <v>209</v>
      </c>
      <c r="E40" s="28" t="s">
        <v>380</v>
      </c>
      <c r="F40" s="236"/>
    </row>
    <row r="41" spans="1:6" x14ac:dyDescent="0.4">
      <c r="A41" s="133">
        <f>IF(B41&lt;&gt;"",COUNT(A$1:A40)+1,"")</f>
        <v>39</v>
      </c>
      <c r="B41" s="134" t="str">
        <f t="shared" si="0"/>
        <v>共同申請者　実務担当者氏名カナ</v>
      </c>
      <c r="C41" s="135" t="str">
        <f>IF(入力シート!M59="","",入力シート!M59)</f>
        <v/>
      </c>
      <c r="D41" s="134" t="s">
        <v>210</v>
      </c>
      <c r="E41" s="28" t="s">
        <v>380</v>
      </c>
      <c r="F41" s="236"/>
    </row>
    <row r="42" spans="1:6" x14ac:dyDescent="0.4">
      <c r="A42" s="133">
        <f>IF(B42&lt;&gt;"",COUNT(A$1:A41)+1,"")</f>
        <v>40</v>
      </c>
      <c r="B42" s="134" t="str">
        <f t="shared" si="0"/>
        <v>共同申請者　実務担当者メールアドレス</v>
      </c>
      <c r="C42" s="135" t="str">
        <f>IF(入力シート!M60="","",入力シート!M60)</f>
        <v/>
      </c>
      <c r="D42" s="134" t="s">
        <v>211</v>
      </c>
      <c r="E42" s="28" t="s">
        <v>380</v>
      </c>
      <c r="F42" s="236"/>
    </row>
    <row r="43" spans="1:6" x14ac:dyDescent="0.4">
      <c r="A43" s="133">
        <f>IF(B43&lt;&gt;"",COUNT(A$1:A42)+1,"")</f>
        <v>41</v>
      </c>
      <c r="B43" s="134" t="str">
        <f t="shared" si="0"/>
        <v>共同申請者　実務担当者電話番号</v>
      </c>
      <c r="C43" s="135" t="str">
        <f>IF(入力シート!M61="","",入力シート!M61)</f>
        <v/>
      </c>
      <c r="D43" s="134" t="s">
        <v>212</v>
      </c>
      <c r="E43" s="28" t="s">
        <v>380</v>
      </c>
      <c r="F43" s="236"/>
    </row>
    <row r="44" spans="1:6" x14ac:dyDescent="0.4">
      <c r="A44" s="133">
        <f>IF(B44&lt;&gt;"",COUNT(A$1:A43)+1,"")</f>
        <v>42</v>
      </c>
      <c r="B44" s="134" t="str">
        <f t="shared" si="0"/>
        <v>共同申請者　実務担当者FAX番号</v>
      </c>
      <c r="C44" s="135" t="str">
        <f>IF(入力シート!M62="","",入力シート!M62)</f>
        <v/>
      </c>
      <c r="D44" s="134" t="s">
        <v>213</v>
      </c>
      <c r="E44" s="28" t="s">
        <v>380</v>
      </c>
      <c r="F44" s="236"/>
    </row>
    <row r="45" spans="1:6" x14ac:dyDescent="0.4">
      <c r="A45" s="133">
        <f>IF(B45&lt;&gt;"",COUNT(A$1:A44)+1,"")</f>
        <v>43</v>
      </c>
      <c r="B45" s="134" t="str">
        <f t="shared" si="0"/>
        <v>共同申請者　販売事業者登録番号</v>
      </c>
      <c r="C45" s="136" t="str">
        <f>IF(入力シート!M63="","",入力シート!M63)</f>
        <v/>
      </c>
      <c r="D45" s="134" t="s">
        <v>214</v>
      </c>
      <c r="E45" s="28" t="s">
        <v>380</v>
      </c>
      <c r="F45" s="236"/>
    </row>
    <row r="46" spans="1:6" x14ac:dyDescent="0.4">
      <c r="A46" s="133">
        <f>IF(B46&lt;&gt;"",COUNT(A$1:A45)+1,"")</f>
        <v>44</v>
      </c>
      <c r="B46" s="134" t="str">
        <f t="shared" si="0"/>
        <v>履行補助者　法人名</v>
      </c>
      <c r="C46" s="135" t="str">
        <f>IF(入力シート!M70="","",入力シート!M70)</f>
        <v/>
      </c>
      <c r="D46" s="134" t="s">
        <v>215</v>
      </c>
      <c r="E46" s="28" t="s">
        <v>380</v>
      </c>
      <c r="F46" s="236"/>
    </row>
    <row r="47" spans="1:6" x14ac:dyDescent="0.4">
      <c r="A47" s="133">
        <f>IF(B47&lt;&gt;"",COUNT(A$1:A46)+1,"")</f>
        <v>45</v>
      </c>
      <c r="B47" s="134" t="str">
        <f t="shared" si="0"/>
        <v>履行補助者　担当者所属部署</v>
      </c>
      <c r="C47" s="135" t="str">
        <f>IF(入力シート!M71="","",入力シート!M71)</f>
        <v/>
      </c>
      <c r="D47" s="134" t="s">
        <v>399</v>
      </c>
      <c r="E47" s="28" t="s">
        <v>380</v>
      </c>
      <c r="F47" s="236"/>
    </row>
    <row r="48" spans="1:6" x14ac:dyDescent="0.4">
      <c r="A48" s="133">
        <f>IF(B48&lt;&gt;"",COUNT(A$1:A47)+1,"")</f>
        <v>46</v>
      </c>
      <c r="B48" s="134" t="str">
        <f t="shared" si="0"/>
        <v>履行補助者　担当者役職</v>
      </c>
      <c r="C48" s="135" t="str">
        <f>IF(入力シート!M72="","",入力シート!M72)</f>
        <v/>
      </c>
      <c r="D48" s="134" t="s">
        <v>400</v>
      </c>
      <c r="E48" s="28" t="s">
        <v>380</v>
      </c>
      <c r="F48" s="236"/>
    </row>
    <row r="49" spans="1:7" x14ac:dyDescent="0.4">
      <c r="A49" s="133">
        <f>IF(B49&lt;&gt;"",COUNT(A$1:A48)+1,"")</f>
        <v>47</v>
      </c>
      <c r="B49" s="134" t="str">
        <f t="shared" si="0"/>
        <v>履行補助者　担当者氏名</v>
      </c>
      <c r="C49" s="135" t="str">
        <f>IF(入力シート!M73="","",入力シート!M73)</f>
        <v/>
      </c>
      <c r="D49" s="134" t="s">
        <v>216</v>
      </c>
      <c r="E49" s="28" t="s">
        <v>380</v>
      </c>
      <c r="F49" s="236"/>
    </row>
    <row r="50" spans="1:7" x14ac:dyDescent="0.4">
      <c r="A50" s="133">
        <f>IF(B50&lt;&gt;"",COUNT(A$1:A49)+1,"")</f>
        <v>48</v>
      </c>
      <c r="B50" s="134" t="str">
        <f t="shared" si="0"/>
        <v>履行補助者　担当者氏名カナ</v>
      </c>
      <c r="C50" s="135" t="str">
        <f>IF(入力シート!M74="","",入力シート!M74)</f>
        <v/>
      </c>
      <c r="D50" s="134" t="s">
        <v>217</v>
      </c>
      <c r="E50" s="28" t="s">
        <v>380</v>
      </c>
      <c r="F50" s="236"/>
    </row>
    <row r="51" spans="1:7" x14ac:dyDescent="0.4">
      <c r="A51" s="133">
        <f>IF(B51&lt;&gt;"",COUNT(A$1:A50)+1,"")</f>
        <v>49</v>
      </c>
      <c r="B51" s="134" t="str">
        <f t="shared" si="0"/>
        <v>履行補助者　〒番号</v>
      </c>
      <c r="C51" s="135" t="str">
        <f>IF(入力シート!M75="","",入力シート!M75)</f>
        <v/>
      </c>
      <c r="D51" s="134" t="s">
        <v>218</v>
      </c>
      <c r="E51" s="28" t="s">
        <v>380</v>
      </c>
      <c r="F51" s="236"/>
    </row>
    <row r="52" spans="1:7" x14ac:dyDescent="0.4">
      <c r="A52" s="133">
        <f>IF(B52&lt;&gt;"",COUNT(A$1:A51)+1,"")</f>
        <v>50</v>
      </c>
      <c r="B52" s="134" t="str">
        <f t="shared" si="0"/>
        <v>履行補助者　住所</v>
      </c>
      <c r="C52" s="135" t="str">
        <f>IF(入力シート!M76="","",入力シート!M76)</f>
        <v/>
      </c>
      <c r="D52" s="134" t="s">
        <v>219</v>
      </c>
      <c r="E52" s="28" t="s">
        <v>380</v>
      </c>
      <c r="F52" s="236"/>
    </row>
    <row r="53" spans="1:7" x14ac:dyDescent="0.4">
      <c r="A53" s="133">
        <f>IF(B53&lt;&gt;"",COUNT(A$1:A52)+1,"")</f>
        <v>51</v>
      </c>
      <c r="B53" s="134" t="str">
        <f t="shared" si="0"/>
        <v>履行補助者　担当者メールアドレス</v>
      </c>
      <c r="C53" s="135" t="str">
        <f>IF(入力シート!M77="","",入力シート!M77)</f>
        <v/>
      </c>
      <c r="D53" s="134" t="s">
        <v>220</v>
      </c>
      <c r="E53" s="28" t="s">
        <v>380</v>
      </c>
      <c r="F53" s="236"/>
    </row>
    <row r="54" spans="1:7" x14ac:dyDescent="0.4">
      <c r="A54" s="133">
        <f>IF(B54&lt;&gt;"",COUNT(A$1:A53)+1,"")</f>
        <v>52</v>
      </c>
      <c r="B54" s="134" t="str">
        <f t="shared" si="0"/>
        <v>履行補助者　担当者電話番号</v>
      </c>
      <c r="C54" s="135" t="str">
        <f>IF(入力シート!M78="","",入力シート!M78)</f>
        <v/>
      </c>
      <c r="D54" s="134" t="s">
        <v>221</v>
      </c>
      <c r="E54" s="28" t="s">
        <v>380</v>
      </c>
      <c r="F54" s="236"/>
    </row>
    <row r="55" spans="1:7" x14ac:dyDescent="0.4">
      <c r="A55" s="133">
        <f>IF(B55&lt;&gt;"",COUNT(A$1:A54)+1,"")</f>
        <v>53</v>
      </c>
      <c r="B55" s="134" t="str">
        <f t="shared" si="0"/>
        <v>履行補助者　担当者FAX番号</v>
      </c>
      <c r="C55" s="135" t="str">
        <f>IF(入力シート!M79="","",入力シート!M79)</f>
        <v/>
      </c>
      <c r="D55" s="134" t="s">
        <v>222</v>
      </c>
      <c r="E55" s="28" t="s">
        <v>380</v>
      </c>
      <c r="F55" s="236"/>
    </row>
    <row r="56" spans="1:7" x14ac:dyDescent="0.4">
      <c r="A56" s="133">
        <f>IF(B56&lt;&gt;"",COUNT(A$1:A55)+1,"")</f>
        <v>54</v>
      </c>
      <c r="B56" s="134" t="str">
        <f t="shared" si="0"/>
        <v>履行補助者　担当者携帯電話番号</v>
      </c>
      <c r="C56" s="135" t="str">
        <f>IF(入力シート!M80="","",入力シート!M80)</f>
        <v/>
      </c>
      <c r="D56" s="134" t="s">
        <v>223</v>
      </c>
      <c r="E56" s="28" t="s">
        <v>380</v>
      </c>
      <c r="F56" s="236"/>
    </row>
    <row r="57" spans="1:7" x14ac:dyDescent="0.4">
      <c r="A57" s="133">
        <f>IF(B57&lt;&gt;"",COUNT(A$1:A56)+1,"")</f>
        <v>55</v>
      </c>
      <c r="B57" s="134" t="str">
        <f t="shared" si="0"/>
        <v>事業区分</v>
      </c>
      <c r="C57" s="136" t="str">
        <f>IF(入力シート!M86="","",入力シート!M86)</f>
        <v/>
      </c>
      <c r="D57" s="134" t="s">
        <v>55</v>
      </c>
      <c r="E57" s="445"/>
      <c r="F57" s="236"/>
      <c r="G57" s="134" t="s">
        <v>625</v>
      </c>
    </row>
    <row r="58" spans="1:7" x14ac:dyDescent="0.4">
      <c r="A58" s="133">
        <f>IF(B58&lt;&gt;"",COUNT(A$1:A57)+1,"")</f>
        <v>56</v>
      </c>
      <c r="B58" s="134" t="str">
        <f t="shared" si="0"/>
        <v>事業区分名称</v>
      </c>
      <c r="C58" s="135" t="str">
        <f>IF(入力シート!T86="","",入力シート!T86)</f>
        <v/>
      </c>
      <c r="D58" s="134" t="s">
        <v>224</v>
      </c>
      <c r="E58" s="445"/>
      <c r="F58" s="236"/>
      <c r="G58" s="134" t="s">
        <v>626</v>
      </c>
    </row>
    <row r="59" spans="1:7" x14ac:dyDescent="0.4">
      <c r="A59" s="133">
        <f>IF(B59&lt;&gt;"",COUNT(A$1:A58)+1,"")</f>
        <v>57</v>
      </c>
      <c r="B59" s="134" t="str">
        <f t="shared" si="0"/>
        <v>通信機器のメーカー名</v>
      </c>
      <c r="C59" s="135" t="str">
        <f>IF(入力シート!M87="","",入力シート!M87)</f>
        <v/>
      </c>
      <c r="D59" s="134" t="s">
        <v>526</v>
      </c>
      <c r="E59" s="445"/>
      <c r="F59" s="236"/>
      <c r="G59" s="134" t="s">
        <v>627</v>
      </c>
    </row>
    <row r="60" spans="1:7" x14ac:dyDescent="0.4">
      <c r="A60" s="133">
        <f>IF(B60&lt;&gt;"",COUNT(A$1:A59)+1,"")</f>
        <v>58</v>
      </c>
      <c r="B60" s="134" t="str">
        <f>IF(D60&lt;&gt;"",D60,"")</f>
        <v>区分</v>
      </c>
      <c r="C60" s="135" t="str">
        <f>IF(入力シート!M86="","",入力シート!M86)</f>
        <v/>
      </c>
      <c r="D60" s="609" t="s">
        <v>625</v>
      </c>
      <c r="E60" s="607" t="s">
        <v>684</v>
      </c>
      <c r="F60" s="236"/>
    </row>
    <row r="61" spans="1:7" x14ac:dyDescent="0.4">
      <c r="A61" s="133">
        <f>IF(B61&lt;&gt;"",COUNT(A$1:A60)+1,"")</f>
        <v>59</v>
      </c>
      <c r="B61" s="134" t="str">
        <f>IF(D61&lt;&gt;"",D61,"")</f>
        <v>区分名称</v>
      </c>
      <c r="C61" s="135" t="str">
        <f>IF(入力シート!T86="","",入力シート!T86)</f>
        <v/>
      </c>
      <c r="D61" s="609" t="s">
        <v>626</v>
      </c>
      <c r="E61" s="608" t="s">
        <v>684</v>
      </c>
      <c r="F61" s="236"/>
    </row>
    <row r="62" spans="1:7" x14ac:dyDescent="0.4">
      <c r="A62" s="133">
        <f>IF(B62&lt;&gt;"",COUNT(A$1:A61)+1,"")</f>
        <v>60</v>
      </c>
      <c r="B62" s="134" t="str">
        <f>IF(D62&lt;&gt;"",D62,"")</f>
        <v>メーカー名</v>
      </c>
      <c r="C62" s="135" t="str">
        <f>IF(入力シート!M87="","",入力シート!M87)</f>
        <v/>
      </c>
      <c r="D62" s="609" t="s">
        <v>627</v>
      </c>
      <c r="E62" s="608" t="s">
        <v>684</v>
      </c>
      <c r="F62" s="236"/>
    </row>
    <row r="63" spans="1:7" x14ac:dyDescent="0.4">
      <c r="A63" s="143" t="str">
        <f>IF(B63&lt;&gt;"",COUNT(A$1:A62)+1,"")</f>
        <v/>
      </c>
      <c r="B63" s="144"/>
      <c r="C63" s="145"/>
      <c r="D63" s="144"/>
      <c r="F63" s="269"/>
    </row>
    <row r="64" spans="1:7" x14ac:dyDescent="0.4">
      <c r="A64" s="133">
        <f>IF(B64&lt;&gt;"",COUNT(A$1:A62)+1,"")</f>
        <v>61</v>
      </c>
      <c r="B64" s="134" t="str">
        <f t="shared" ref="B64" si="1">IF(D64&lt;&gt;"",D64,"")</f>
        <v>本補助金を申請するにあたり、配送合理化に伴う価格抑制に協力します。</v>
      </c>
      <c r="C64" s="135" t="str">
        <f>IF(入力シート!P90="","",入力シート!P90)</f>
        <v/>
      </c>
      <c r="D64" s="439" t="s">
        <v>624</v>
      </c>
      <c r="E64" s="446" t="s">
        <v>628</v>
      </c>
      <c r="F64" s="269"/>
    </row>
    <row r="65" spans="1:7" x14ac:dyDescent="0.4">
      <c r="A65" s="441" t="str">
        <f>IF(B65&lt;&gt;"",COUNT(A$1:A63)+1,"")</f>
        <v/>
      </c>
      <c r="B65" s="442"/>
      <c r="C65" s="444" t="str">
        <f>IF(入力シート!P91="","",入力シート!P91)</f>
        <v/>
      </c>
      <c r="D65" s="442" t="s">
        <v>225</v>
      </c>
      <c r="E65" s="28" t="s">
        <v>664</v>
      </c>
      <c r="F65" s="236"/>
    </row>
    <row r="66" spans="1:7" x14ac:dyDescent="0.4">
      <c r="A66" s="441" t="str">
        <f>IF(B66&lt;&gt;"",COUNT(A$1:A65)+1,"")</f>
        <v/>
      </c>
      <c r="B66" s="442"/>
      <c r="C66" s="443" t="str">
        <f>IF(入力シート!P92="","",入力シート!P92)</f>
        <v/>
      </c>
      <c r="D66" s="442" t="s">
        <v>226</v>
      </c>
      <c r="E66" s="610" t="s">
        <v>664</v>
      </c>
      <c r="F66" s="236"/>
    </row>
    <row r="67" spans="1:7" x14ac:dyDescent="0.4">
      <c r="A67" s="143" t="str">
        <f>IF(B67&lt;&gt;"",COUNT(A$1:A66)+1,"")</f>
        <v/>
      </c>
      <c r="B67" s="144" t="str">
        <f t="shared" si="0"/>
        <v/>
      </c>
      <c r="C67" s="145"/>
      <c r="D67" s="144"/>
      <c r="E67" s="28" t="s">
        <v>380</v>
      </c>
      <c r="F67" s="236"/>
    </row>
    <row r="68" spans="1:7" x14ac:dyDescent="0.4">
      <c r="A68" s="441" t="str">
        <f>IF(B68&lt;&gt;"",COUNT(A$1:A67)+1,"")</f>
        <v/>
      </c>
      <c r="B68" s="442"/>
      <c r="C68" s="449" t="str">
        <f>IF(入力シート!M95&lt;&gt;"",入力シート!M95,"")</f>
        <v/>
      </c>
      <c r="D68" s="442" t="s">
        <v>61</v>
      </c>
      <c r="E68" s="28" t="s">
        <v>664</v>
      </c>
      <c r="F68" s="236"/>
    </row>
    <row r="69" spans="1:7" x14ac:dyDescent="0.4">
      <c r="A69" s="441" t="str">
        <f>IF(B69&lt;&gt;"",COUNT(A$1:A68)+1,"")</f>
        <v/>
      </c>
      <c r="B69" s="442"/>
      <c r="C69" s="449" t="str">
        <f>IF(AND(事業区分=1,入力シート!M97&lt;&gt;""),入力シート!M97,"")</f>
        <v/>
      </c>
      <c r="D69" s="442" t="s">
        <v>391</v>
      </c>
      <c r="E69" s="28" t="s">
        <v>664</v>
      </c>
      <c r="F69" s="236"/>
    </row>
    <row r="70" spans="1:7" x14ac:dyDescent="0.4">
      <c r="A70" s="441" t="str">
        <f>IF(B70&lt;&gt;"",COUNT(A$1:A69)+1,"")</f>
        <v/>
      </c>
      <c r="B70" s="442"/>
      <c r="C70" s="612" t="str">
        <f>IF(AND(事業区分=1,入力シート!M98&lt;&gt;""),入力シート!M98,"")</f>
        <v/>
      </c>
      <c r="D70" s="613" t="s">
        <v>375</v>
      </c>
      <c r="E70" s="28" t="s">
        <v>664</v>
      </c>
      <c r="F70" s="236"/>
      <c r="G70" s="234"/>
    </row>
    <row r="71" spans="1:7" x14ac:dyDescent="0.4">
      <c r="A71" s="557" t="str">
        <f>IF(B71&lt;&gt;"",COUNT(A$1:A70)+1,"")</f>
        <v/>
      </c>
      <c r="B71" s="558"/>
      <c r="C71" s="559" t="str">
        <f>IF(AND(事業区分=1,入力シート!M99&lt;&gt;""),入力シート!M99,"")</f>
        <v/>
      </c>
      <c r="D71" s="560" t="s">
        <v>376</v>
      </c>
      <c r="E71" s="28" t="s">
        <v>380</v>
      </c>
      <c r="F71" s="236"/>
      <c r="G71" s="234"/>
    </row>
    <row r="72" spans="1:7" x14ac:dyDescent="0.4">
      <c r="A72" s="557" t="str">
        <f>IF(B72&lt;&gt;"",COUNT(A$1:A71)+1,"")</f>
        <v/>
      </c>
      <c r="B72" s="558"/>
      <c r="C72" s="559" t="str">
        <f>IF(AND(事業区分=1,入力シート!T100&lt;&gt;""),入力シート!T100,"")</f>
        <v/>
      </c>
      <c r="D72" s="560" t="s">
        <v>377</v>
      </c>
      <c r="E72" s="28" t="s">
        <v>380</v>
      </c>
      <c r="F72" s="236"/>
      <c r="G72" s="234"/>
    </row>
    <row r="73" spans="1:7" x14ac:dyDescent="0.4">
      <c r="A73" s="557" t="str">
        <f>IF(B73&lt;&gt;"",COUNT(A$1:A72)+1,"")</f>
        <v/>
      </c>
      <c r="B73" s="558"/>
      <c r="C73" s="559" t="str">
        <f>IF(AND(事業区分=1,入力シート!T101&lt;&gt;""),入力シート!T101,"")</f>
        <v/>
      </c>
      <c r="D73" s="560" t="s">
        <v>378</v>
      </c>
      <c r="E73" s="28" t="s">
        <v>380</v>
      </c>
      <c r="F73" s="236"/>
      <c r="G73" s="234"/>
    </row>
    <row r="74" spans="1:7" x14ac:dyDescent="0.4">
      <c r="A74" s="557" t="str">
        <f>IF(B74&lt;&gt;"",COUNT(A$1:A73)+1,"")</f>
        <v/>
      </c>
      <c r="B74" s="558"/>
      <c r="C74" s="559" t="str">
        <f>IF(AND(事業区分=1,入力シート!E102&lt;&gt;""),入力シート!E102,"")</f>
        <v/>
      </c>
      <c r="D74" s="560" t="s">
        <v>379</v>
      </c>
      <c r="E74" s="28" t="s">
        <v>380</v>
      </c>
      <c r="F74" s="236"/>
      <c r="G74" s="234"/>
    </row>
    <row r="75" spans="1:7" x14ac:dyDescent="0.4">
      <c r="A75" s="441" t="str">
        <f>IF(B75&lt;&gt;"",COUNT(A$1:A74)+1,"")</f>
        <v/>
      </c>
      <c r="B75" s="442"/>
      <c r="C75" s="449" t="str">
        <f>IF(AND(事業区分=1,入力シート!M103&lt;&gt;""),入力シート!M103,"")</f>
        <v/>
      </c>
      <c r="D75" s="442" t="s">
        <v>227</v>
      </c>
      <c r="E75" s="28" t="s">
        <v>664</v>
      </c>
      <c r="F75" s="236"/>
    </row>
    <row r="76" spans="1:7" x14ac:dyDescent="0.4">
      <c r="A76" s="441" t="str">
        <f>IF(B76&lt;&gt;"",COUNT(A$1:A75)+1,"")</f>
        <v/>
      </c>
      <c r="B76" s="614"/>
      <c r="C76" s="449" t="str">
        <f>IF(AND(事業区分=1,入力シート!T103&lt;&gt;""),入力シート!T103,"")</f>
        <v/>
      </c>
      <c r="D76" s="442" t="s">
        <v>228</v>
      </c>
      <c r="E76" s="28" t="s">
        <v>664</v>
      </c>
      <c r="F76" s="236"/>
    </row>
    <row r="77" spans="1:7" x14ac:dyDescent="0.4">
      <c r="A77" s="133">
        <f>IF(B77&lt;&gt;"",COUNT(A$1:A76)+1,"")</f>
        <v>62</v>
      </c>
      <c r="B77" s="263" t="str">
        <f t="shared" ref="B77:B154" si="2">IF(OR(提出様式="",提出様式="様式第1"),IF(D77&lt;&gt;"",D77,""),"")</f>
        <v>顧客件数（スマートメータ―等）</v>
      </c>
      <c r="C77" s="137" t="str">
        <f>IF(入力シート!M95&lt;&gt;"",入力シート!M95,"")</f>
        <v/>
      </c>
      <c r="D77" s="439" t="s">
        <v>690</v>
      </c>
      <c r="E77" s="446" t="s">
        <v>628</v>
      </c>
      <c r="F77" s="236"/>
    </row>
    <row r="78" spans="1:7" x14ac:dyDescent="0.4">
      <c r="A78" s="133">
        <f>IF(B78&lt;&gt;"",COUNT(A$1:A77)+1,"")</f>
        <v>63</v>
      </c>
      <c r="B78" s="263" t="str">
        <f t="shared" si="2"/>
        <v>導入済の件数（スマートメータ―等）</v>
      </c>
      <c r="C78" s="137" t="str">
        <f>IF(AND(事業区分=1,入力シート!M97&lt;&gt;""),入力シート!M97,"")</f>
        <v/>
      </c>
      <c r="D78" s="440" t="s">
        <v>689</v>
      </c>
      <c r="E78" s="446" t="s">
        <v>628</v>
      </c>
      <c r="F78" s="236"/>
    </row>
    <row r="79" spans="1:7" x14ac:dyDescent="0.4">
      <c r="A79" s="133">
        <f>IF(B79&lt;&gt;"",COUNT(A$1:A78)+1,"")</f>
        <v>64</v>
      </c>
      <c r="B79" s="263" t="str">
        <f t="shared" si="2"/>
        <v>現行導入率（スマートメータ―等）</v>
      </c>
      <c r="C79" s="611" t="str">
        <f>IF(AND(事業区分=1,入力シート!M98&lt;&gt;""),入力シート!M98,"")</f>
        <v/>
      </c>
      <c r="D79" s="440" t="s">
        <v>688</v>
      </c>
      <c r="E79" s="446" t="s">
        <v>628</v>
      </c>
      <c r="F79" s="236"/>
    </row>
    <row r="80" spans="1:7" x14ac:dyDescent="0.4">
      <c r="A80" s="133">
        <f>IF(B80&lt;&gt;"",COUNT(A$1:A79)+1,"")</f>
        <v>65</v>
      </c>
      <c r="B80" s="263" t="str">
        <f t="shared" si="2"/>
        <v>補助事業での新規導入件数（通信端末）</v>
      </c>
      <c r="C80" s="137" t="str">
        <f>IF(AND(事業区分=1,入力シート!M103&lt;&gt;""),入力シート!M103,"")</f>
        <v/>
      </c>
      <c r="D80" s="440" t="s">
        <v>691</v>
      </c>
      <c r="E80" s="446" t="s">
        <v>628</v>
      </c>
      <c r="F80" s="236"/>
    </row>
    <row r="81" spans="1:6" x14ac:dyDescent="0.4">
      <c r="A81" s="133">
        <f>IF(B81&lt;&gt;"",COUNT(A$1:A80)+1,"")</f>
        <v>66</v>
      </c>
      <c r="B81" s="263" t="str">
        <f t="shared" si="2"/>
        <v>補助事業での新規導入件数（ガスメーター）</v>
      </c>
      <c r="C81" s="137" t="str">
        <f>IF(AND(事業区分=1,入力シート!M104&lt;&gt;""),入力シート!M104,"")</f>
        <v/>
      </c>
      <c r="D81" s="439" t="s">
        <v>692</v>
      </c>
      <c r="E81" s="446" t="s">
        <v>628</v>
      </c>
      <c r="F81" s="236"/>
    </row>
    <row r="82" spans="1:6" x14ac:dyDescent="0.4">
      <c r="A82" s="133">
        <f>IF(B82&lt;&gt;"",COUNT(A$1:A81)+1,"")</f>
        <v>67</v>
      </c>
      <c r="B82" s="263" t="str">
        <f t="shared" si="2"/>
        <v>新規導入件数判定（通信端末）</v>
      </c>
      <c r="C82" s="135" t="str">
        <f>IF(AND(事業区分=1,入力シート!T103&lt;&gt;""),入力シート!T103,"")</f>
        <v/>
      </c>
      <c r="D82" s="439" t="s">
        <v>693</v>
      </c>
      <c r="E82" s="446" t="s">
        <v>628</v>
      </c>
      <c r="F82" s="236"/>
    </row>
    <row r="83" spans="1:6" x14ac:dyDescent="0.4">
      <c r="A83" s="133">
        <f>IF(B83&lt;&gt;"",COUNT(A$1:A82)+1,"")</f>
        <v>68</v>
      </c>
      <c r="B83" s="263" t="str">
        <f t="shared" si="2"/>
        <v>新規導入件数判定（ガスメーター）</v>
      </c>
      <c r="C83" s="135" t="str">
        <f>IF(AND(事業区分=1,入力シート!T104&lt;&gt;""),入力シート!T104,"")</f>
        <v/>
      </c>
      <c r="D83" s="440" t="s">
        <v>694</v>
      </c>
      <c r="E83" s="446" t="s">
        <v>628</v>
      </c>
      <c r="F83" s="236"/>
    </row>
    <row r="84" spans="1:6" x14ac:dyDescent="0.4">
      <c r="A84" s="133" t="str">
        <f>IF(B84&lt;&gt;"",COUNT(A$1:A83)+1,"")</f>
        <v/>
      </c>
      <c r="B84" s="442"/>
      <c r="C84" s="449" t="str">
        <f>IF(AND(事業区分=2,入力シート!M107&lt;&gt;""),入力シート!M107,"")</f>
        <v/>
      </c>
      <c r="D84" s="442" t="s">
        <v>229</v>
      </c>
      <c r="E84" s="28" t="s">
        <v>664</v>
      </c>
      <c r="F84" s="236"/>
    </row>
    <row r="85" spans="1:6" x14ac:dyDescent="0.4">
      <c r="A85" s="133" t="str">
        <f>IF(B85&lt;&gt;"",COUNT(A$1:A84)+1,"")</f>
        <v/>
      </c>
      <c r="B85" s="442"/>
      <c r="C85" s="449" t="str">
        <f>IF(AND(事業区分=2,入力シート!M108&lt;&gt;""),入力シート!M108,"")</f>
        <v/>
      </c>
      <c r="D85" s="442" t="s">
        <v>230</v>
      </c>
      <c r="E85" s="610" t="s">
        <v>664</v>
      </c>
      <c r="F85" s="236"/>
    </row>
    <row r="86" spans="1:6" x14ac:dyDescent="0.4">
      <c r="A86" s="133" t="str">
        <f>IF(B86&lt;&gt;"",COUNT(A$1:A85)+1,"")</f>
        <v/>
      </c>
      <c r="B86" s="442"/>
      <c r="C86" s="449" t="str">
        <f>IF(AND(事業区分=2,入力シート!T108&lt;&gt;""),入力シート!T108,"")</f>
        <v/>
      </c>
      <c r="D86" s="442" t="s">
        <v>231</v>
      </c>
      <c r="E86" s="610" t="s">
        <v>664</v>
      </c>
      <c r="F86" s="236"/>
    </row>
    <row r="87" spans="1:6" x14ac:dyDescent="0.4">
      <c r="A87" s="133">
        <f>IF(B87&lt;&gt;"",COUNT(A$1:A86)+1,"")</f>
        <v>69</v>
      </c>
      <c r="B87" s="263" t="str">
        <f t="shared" si="2"/>
        <v>新規導入したいシステムの番号（スマートメータ―等）</v>
      </c>
      <c r="C87" s="137" t="str">
        <f>IF(AND(事業区分=1,入力シート!M110&lt;&gt;""),入力シート!M110,"")</f>
        <v/>
      </c>
      <c r="D87" s="440" t="s">
        <v>796</v>
      </c>
      <c r="E87" s="446" t="s">
        <v>628</v>
      </c>
      <c r="F87" s="236"/>
    </row>
    <row r="88" spans="1:6" x14ac:dyDescent="0.4">
      <c r="A88" s="133">
        <f>IF(B88&lt;&gt;"",COUNT(A$1:A87)+1,"")</f>
        <v>70</v>
      </c>
      <c r="B88" s="263" t="str">
        <f t="shared" si="2"/>
        <v>新規導入したいシステムの名称（スマートメータ―等）</v>
      </c>
      <c r="C88" s="135" t="str">
        <f>IF(AND(事業区分=1,入力シート!T110&lt;&gt;""),入力シート!T110,"")</f>
        <v/>
      </c>
      <c r="D88" s="440" t="s">
        <v>745</v>
      </c>
      <c r="E88" s="446" t="s">
        <v>628</v>
      </c>
      <c r="F88" s="236"/>
    </row>
    <row r="89" spans="1:6" x14ac:dyDescent="0.4">
      <c r="A89" s="133">
        <f>IF(B89&lt;&gt;"",COUNT(A$1:A88)+1,"")</f>
        <v>71</v>
      </c>
      <c r="B89" s="263" t="str">
        <f t="shared" si="2"/>
        <v>導入予定台数（バルクローリー）</v>
      </c>
      <c r="C89" s="137" t="str">
        <f>IF(AND(事業区分=2,入力シート!M115&lt;&gt;""),入力シート!M115,"")</f>
        <v/>
      </c>
      <c r="D89" s="440" t="s">
        <v>695</v>
      </c>
      <c r="E89" s="446" t="s">
        <v>628</v>
      </c>
      <c r="F89" s="236"/>
    </row>
    <row r="90" spans="1:6" x14ac:dyDescent="0.4">
      <c r="A90" s="133">
        <f>IF(B90&lt;&gt;"",COUNT(A$1:A89)+1,"")</f>
        <v>72</v>
      </c>
      <c r="B90" s="263" t="str">
        <f t="shared" si="2"/>
        <v>導入事業所名（バルクローリー）</v>
      </c>
      <c r="C90" s="135" t="str">
        <f>IF(AND(事業区分=2,入力シート!H116&lt;&gt;""),入力シート!H116,"")</f>
        <v/>
      </c>
      <c r="D90" s="440" t="s">
        <v>696</v>
      </c>
      <c r="E90" s="446" t="s">
        <v>628</v>
      </c>
      <c r="F90" s="236"/>
    </row>
    <row r="91" spans="1:6" x14ac:dyDescent="0.4">
      <c r="A91" s="133">
        <f>IF(B91&lt;&gt;"",COUNT(A$1:A90)+1,"")</f>
        <v>73</v>
      </c>
      <c r="B91" s="263" t="str">
        <f t="shared" si="2"/>
        <v>導入事業所所在地（バルクローリー）</v>
      </c>
      <c r="C91" s="135" t="str">
        <f>IF(AND(事業区分=2,入力シート!T116&lt;&gt;""),入力シート!T116,"")</f>
        <v/>
      </c>
      <c r="D91" s="440" t="s">
        <v>697</v>
      </c>
      <c r="E91" s="446" t="s">
        <v>628</v>
      </c>
      <c r="F91" s="236"/>
    </row>
    <row r="92" spans="1:6" x14ac:dyDescent="0.4">
      <c r="A92" s="133">
        <f>IF(B92&lt;&gt;"",COUNT(A$1:A91)+1,"")</f>
        <v>74</v>
      </c>
      <c r="B92" s="263" t="str">
        <f t="shared" si="2"/>
        <v>新規か入替の番号（バルクローリー）</v>
      </c>
      <c r="C92" s="137" t="str">
        <f>IF(AND(事業区分=2,入力シート!AK116&lt;&gt;""),入力シート!AK116,"")</f>
        <v/>
      </c>
      <c r="D92" s="440" t="s">
        <v>699</v>
      </c>
      <c r="E92" s="446" t="s">
        <v>628</v>
      </c>
      <c r="F92" s="236"/>
    </row>
    <row r="93" spans="1:6" x14ac:dyDescent="0.4">
      <c r="A93" s="133">
        <f>IF(B93&lt;&gt;"",COUNT(A$1:A92)+1,"")</f>
        <v>75</v>
      </c>
      <c r="B93" s="263" t="str">
        <f t="shared" si="2"/>
        <v>新規か入替の別（バルクローリー）</v>
      </c>
      <c r="C93" s="135" t="str">
        <f>IF(AND(事業区分=2,入力シート!X120&lt;&gt;""),入力シート!X120,"")</f>
        <v/>
      </c>
      <c r="D93" s="440" t="s">
        <v>698</v>
      </c>
      <c r="E93" s="446" t="s">
        <v>628</v>
      </c>
      <c r="F93" s="236"/>
    </row>
    <row r="94" spans="1:6" x14ac:dyDescent="0.4">
      <c r="A94" s="133">
        <f>IF(B94&lt;&gt;"",COUNT(A$1:A93)+1,"")</f>
        <v>76</v>
      </c>
      <c r="B94" s="263" t="str">
        <f t="shared" si="2"/>
        <v>種別番号（バルクローリー）</v>
      </c>
      <c r="C94" s="137" t="str">
        <f>IF(AND(事業区分=2,入力シート!AR116&lt;&gt;""),入力シート!AR116,"")</f>
        <v/>
      </c>
      <c r="D94" s="440" t="s">
        <v>700</v>
      </c>
      <c r="E94" s="446" t="s">
        <v>628</v>
      </c>
      <c r="F94" s="236"/>
    </row>
    <row r="95" spans="1:6" x14ac:dyDescent="0.4">
      <c r="A95" s="133">
        <f>IF(B95&lt;&gt;"",COUNT(A$1:A94)+1,"")</f>
        <v>77</v>
      </c>
      <c r="B95" s="263" t="str">
        <f t="shared" si="2"/>
        <v>種別名称（バルクローリー）</v>
      </c>
      <c r="C95" s="135" t="str">
        <f>IF(AND(事業区分=2,入力シート!X121&lt;&gt;""),入力シート!X121,"")</f>
        <v/>
      </c>
      <c r="D95" s="440" t="s">
        <v>701</v>
      </c>
      <c r="E95" s="446" t="s">
        <v>628</v>
      </c>
      <c r="F95" s="236"/>
    </row>
    <row r="96" spans="1:6" x14ac:dyDescent="0.4">
      <c r="A96" s="133">
        <f>IF(B96&lt;&gt;"",COUNT(A$1:A95)+1,"")</f>
        <v>78</v>
      </c>
      <c r="B96" s="263" t="str">
        <f t="shared" si="2"/>
        <v>受託件数（バルクローリー）</v>
      </c>
      <c r="C96" s="137" t="str">
        <f>IF(AND(事業区分=2,入力シート!M118&lt;&gt;""),入力シート!M118,"")</f>
        <v/>
      </c>
      <c r="D96" s="440" t="s">
        <v>702</v>
      </c>
      <c r="E96" s="446" t="s">
        <v>628</v>
      </c>
      <c r="F96" s="236"/>
    </row>
    <row r="97" spans="1:7" x14ac:dyDescent="0.4">
      <c r="A97" s="133">
        <f>IF(B97&lt;&gt;"",COUNT(A$1:A96)+1,"")</f>
        <v>79</v>
      </c>
      <c r="B97" s="263" t="str">
        <f t="shared" si="2"/>
        <v>導入予定台数（容器配送車）</v>
      </c>
      <c r="C97" s="137" t="str">
        <f>IF(AND(事業区分=2,入力シート!M123&lt;&gt;""),入力シート!M123,"")</f>
        <v/>
      </c>
      <c r="D97" s="440" t="s">
        <v>798</v>
      </c>
      <c r="E97" s="446" t="s">
        <v>628</v>
      </c>
      <c r="F97" s="236"/>
    </row>
    <row r="98" spans="1:7" x14ac:dyDescent="0.4">
      <c r="A98" s="133">
        <f>IF(B98&lt;&gt;"",COUNT(A$1:A97)+1,"")</f>
        <v>80</v>
      </c>
      <c r="B98" s="263" t="str">
        <f t="shared" si="2"/>
        <v>導入事業所名（容器配送車）</v>
      </c>
      <c r="C98" s="135" t="str">
        <f>IF(AND(事業区分=2,入力シート!H124&lt;&gt;""),入力シート!H124,"")</f>
        <v/>
      </c>
      <c r="D98" s="440" t="s">
        <v>799</v>
      </c>
      <c r="E98" s="446" t="s">
        <v>628</v>
      </c>
      <c r="F98" s="236"/>
    </row>
    <row r="99" spans="1:7" x14ac:dyDescent="0.4">
      <c r="A99" s="133">
        <f>IF(B99&lt;&gt;"",COUNT(A$1:A98)+1,"")</f>
        <v>81</v>
      </c>
      <c r="B99" s="263" t="str">
        <f t="shared" si="2"/>
        <v>導入事業所所在地（容器配送車）</v>
      </c>
      <c r="C99" s="135" t="str">
        <f>IF(AND(事業区分=2,入力シート!T124&lt;&gt;""),入力シート!T124,"")</f>
        <v/>
      </c>
      <c r="D99" s="440" t="s">
        <v>800</v>
      </c>
      <c r="E99" s="446" t="s">
        <v>628</v>
      </c>
      <c r="F99" s="236"/>
    </row>
    <row r="100" spans="1:7" x14ac:dyDescent="0.4">
      <c r="A100" s="133">
        <f>IF(B100&lt;&gt;"",COUNT(A$1:A99)+1,"")</f>
        <v>82</v>
      </c>
      <c r="B100" s="263" t="str">
        <f t="shared" si="2"/>
        <v>新規か入替の番号（容器配送車）</v>
      </c>
      <c r="C100" s="137" t="str">
        <f>IF(AND(事業区分=2,入力シート!AK124&lt;&gt;""),入力シート!AK124,"")</f>
        <v/>
      </c>
      <c r="D100" s="440" t="s">
        <v>801</v>
      </c>
      <c r="E100" s="446" t="s">
        <v>628</v>
      </c>
      <c r="F100" s="236"/>
    </row>
    <row r="101" spans="1:7" x14ac:dyDescent="0.4">
      <c r="A101" s="133">
        <f>IF(B101&lt;&gt;"",COUNT(A$1:A100)+1,"")</f>
        <v>83</v>
      </c>
      <c r="B101" s="263" t="str">
        <f t="shared" si="2"/>
        <v>新規か入替の別（容器配送車）</v>
      </c>
      <c r="C101" s="135" t="str">
        <f>IF(AND(事業区分=2,入力シート!X129&lt;&gt;""),入力シート!X129,"")</f>
        <v/>
      </c>
      <c r="D101" s="440" t="s">
        <v>802</v>
      </c>
      <c r="E101" s="446" t="s">
        <v>628</v>
      </c>
      <c r="F101" s="236"/>
    </row>
    <row r="102" spans="1:7" x14ac:dyDescent="0.4">
      <c r="A102" s="133">
        <f>IF(B102&lt;&gt;"",COUNT(A$1:A101)+1,"")</f>
        <v>84</v>
      </c>
      <c r="B102" s="263" t="str">
        <f t="shared" si="2"/>
        <v>種別番号（容器配送車）</v>
      </c>
      <c r="C102" s="137" t="str">
        <f>IF(AND(事業区分=2,入力シート!AR124&lt;&gt;""),入力シート!AR124,"")</f>
        <v/>
      </c>
      <c r="D102" s="440" t="s">
        <v>803</v>
      </c>
      <c r="E102" s="446" t="s">
        <v>628</v>
      </c>
      <c r="F102" s="236"/>
    </row>
    <row r="103" spans="1:7" x14ac:dyDescent="0.4">
      <c r="A103" s="133">
        <f>IF(B103&lt;&gt;"",COUNT(A$1:A102)+1,"")</f>
        <v>85</v>
      </c>
      <c r="B103" s="263" t="str">
        <f t="shared" si="2"/>
        <v>種別名称（容器配送車）</v>
      </c>
      <c r="C103" s="137" t="str">
        <f>IF(AND(事業区分=2,入力シート!X130&lt;&gt;""),入力シート!X130,"")</f>
        <v/>
      </c>
      <c r="D103" s="440" t="s">
        <v>804</v>
      </c>
      <c r="E103" s="446" t="s">
        <v>628</v>
      </c>
      <c r="F103" s="236"/>
    </row>
    <row r="104" spans="1:7" x14ac:dyDescent="0.4">
      <c r="A104" s="133">
        <f>IF(B104&lt;&gt;"",COUNT(A$1:A103)+1,"")</f>
        <v>86</v>
      </c>
      <c r="B104" s="263" t="str">
        <f t="shared" si="2"/>
        <v>受託件数（容器配送車）</v>
      </c>
      <c r="C104" s="137" t="str">
        <f>IF(AND(事業区分=2,入力シート!M126&lt;&gt;""),入力シート!M126,"")</f>
        <v/>
      </c>
      <c r="D104" s="440" t="s">
        <v>805</v>
      </c>
      <c r="E104" s="446" t="s">
        <v>628</v>
      </c>
      <c r="F104" s="236"/>
    </row>
    <row r="105" spans="1:7" x14ac:dyDescent="0.4">
      <c r="A105" s="712">
        <f>IF(B105&lt;&gt;"",COUNT(A$1:A104)+1,"")</f>
        <v>87</v>
      </c>
      <c r="B105" s="723" t="str">
        <f>IF(D105&lt;&gt;"",D105,"")</f>
        <v>今回導入したい車両</v>
      </c>
      <c r="C105" s="717" t="str">
        <f>IF(入力シート!M115&lt;&gt;"",C95,IF(入力シート!M115="",C103,""))</f>
        <v/>
      </c>
      <c r="D105" s="715" t="s">
        <v>886</v>
      </c>
      <c r="E105" s="446" t="s">
        <v>892</v>
      </c>
      <c r="F105" s="236"/>
      <c r="G105" s="28" t="s">
        <v>979</v>
      </c>
    </row>
    <row r="106" spans="1:7" x14ac:dyDescent="0.4">
      <c r="A106" s="712">
        <f>IF(B106&lt;&gt;"",COUNT(A$1:A105)+1,"")</f>
        <v>88</v>
      </c>
      <c r="B106" s="723" t="str">
        <f t="shared" ref="B106:B110" si="3">IF(D106&lt;&gt;"",D106,"")</f>
        <v>今回導入したい台数</v>
      </c>
      <c r="C106" s="714" t="str">
        <f>IF(入力シート!M115&lt;&gt;"",C89,IF(入力シート!M115="",C97,""))</f>
        <v/>
      </c>
      <c r="D106" s="715" t="s">
        <v>887</v>
      </c>
      <c r="E106" s="446" t="s">
        <v>892</v>
      </c>
      <c r="F106" s="236"/>
      <c r="G106" s="28" t="s">
        <v>979</v>
      </c>
    </row>
    <row r="107" spans="1:7" x14ac:dyDescent="0.4">
      <c r="A107" s="712">
        <f>IF(B107&lt;&gt;"",COUNT(A$1:A106)+1,"")</f>
        <v>89</v>
      </c>
      <c r="B107" s="723" t="str">
        <f t="shared" si="3"/>
        <v>導入事業所名</v>
      </c>
      <c r="C107" s="714" t="str">
        <f>IF(入力シート!M115&lt;&gt;"",C90,IF(入力シート!M115="",C98,""))</f>
        <v/>
      </c>
      <c r="D107" s="715" t="s">
        <v>888</v>
      </c>
      <c r="E107" s="446" t="s">
        <v>892</v>
      </c>
      <c r="F107" s="236"/>
      <c r="G107" s="28" t="s">
        <v>979</v>
      </c>
    </row>
    <row r="108" spans="1:7" x14ac:dyDescent="0.4">
      <c r="A108" s="712">
        <f>IF(B108&lt;&gt;"",COUNT(A$1:A107)+1,"")</f>
        <v>90</v>
      </c>
      <c r="B108" s="723" t="str">
        <f t="shared" si="3"/>
        <v>受託件数</v>
      </c>
      <c r="C108" s="714" t="str">
        <f>IF(入力シート!M115&lt;&gt;"",C96,IF(入力シート!M115="",C104,""))</f>
        <v/>
      </c>
      <c r="D108" s="715" t="s">
        <v>889</v>
      </c>
      <c r="E108" s="446" t="s">
        <v>892</v>
      </c>
      <c r="F108" s="236"/>
      <c r="G108" s="28" t="s">
        <v>979</v>
      </c>
    </row>
    <row r="109" spans="1:7" x14ac:dyDescent="0.4">
      <c r="A109" s="712">
        <f>IF(B109&lt;&gt;"",COUNT(A$1:A108)+1,"")</f>
        <v>91</v>
      </c>
      <c r="B109" s="723" t="str">
        <f t="shared" si="3"/>
        <v>新規か入替の別</v>
      </c>
      <c r="C109" s="714" t="str">
        <f>IF(入力シート!M115&lt;&gt;"",C93,IF(入力シート!M115="",C101,""))</f>
        <v/>
      </c>
      <c r="D109" s="715" t="s">
        <v>890</v>
      </c>
      <c r="E109" s="446" t="s">
        <v>892</v>
      </c>
      <c r="F109" s="236"/>
      <c r="G109" s="28" t="s">
        <v>979</v>
      </c>
    </row>
    <row r="110" spans="1:7" x14ac:dyDescent="0.4">
      <c r="A110" s="712">
        <f>IF(B110&lt;&gt;"",COUNT(A$1:A109)+1,"")</f>
        <v>92</v>
      </c>
      <c r="B110" s="723" t="str">
        <f t="shared" si="3"/>
        <v>種別番号</v>
      </c>
      <c r="C110" s="714" t="str">
        <f>IF(入力シート!M115&lt;&gt;"",C94,IF(入力シート!M115="",C102,""))</f>
        <v/>
      </c>
      <c r="D110" s="715" t="s">
        <v>891</v>
      </c>
      <c r="E110" s="446" t="s">
        <v>892</v>
      </c>
      <c r="F110" s="236"/>
      <c r="G110" s="28" t="s">
        <v>979</v>
      </c>
    </row>
    <row r="111" spans="1:7" x14ac:dyDescent="0.4">
      <c r="A111" s="133">
        <f>IF(B111&lt;&gt;"",COUNT(A$1:A110)+1,"")</f>
        <v>93</v>
      </c>
      <c r="B111" s="263" t="str">
        <f t="shared" si="2"/>
        <v>導入予定台数（充填機）</v>
      </c>
      <c r="C111" s="137" t="str">
        <f>IF(AND(事業区分=3,入力シート!M132&lt;&gt;""),入力シート!M132,"")</f>
        <v/>
      </c>
      <c r="D111" s="440" t="s">
        <v>703</v>
      </c>
      <c r="E111" s="446" t="s">
        <v>628</v>
      </c>
      <c r="F111" s="236"/>
    </row>
    <row r="112" spans="1:7" x14ac:dyDescent="0.4">
      <c r="A112" s="133">
        <f>IF(B112&lt;&gt;"",COUNT(A$1:A111)+1,"")</f>
        <v>94</v>
      </c>
      <c r="B112" s="263" t="str">
        <f t="shared" si="2"/>
        <v>導入事業所名（充填機）</v>
      </c>
      <c r="C112" s="137" t="str">
        <f>IF(AND(事業区分=3,入力シート!H133&lt;&gt;""),入力シート!H133,"")</f>
        <v/>
      </c>
      <c r="D112" s="440" t="s">
        <v>704</v>
      </c>
      <c r="E112" s="446" t="s">
        <v>628</v>
      </c>
      <c r="F112" s="236"/>
    </row>
    <row r="113" spans="1:6" x14ac:dyDescent="0.4">
      <c r="A113" s="133">
        <f>IF(B113&lt;&gt;"",COUNT(A$1:A112)+1,"")</f>
        <v>95</v>
      </c>
      <c r="B113" s="263" t="str">
        <f t="shared" si="2"/>
        <v>導入事業所所在地（充填機）</v>
      </c>
      <c r="C113" s="135" t="str">
        <f>IF(AND(事業区分=3,入力シート!T133&lt;&gt;""),入力シート!T133,"")</f>
        <v/>
      </c>
      <c r="D113" s="440" t="s">
        <v>705</v>
      </c>
      <c r="E113" s="446" t="s">
        <v>628</v>
      </c>
      <c r="F113" s="236"/>
    </row>
    <row r="114" spans="1:6" x14ac:dyDescent="0.4">
      <c r="A114" s="133">
        <f>IF(B114&lt;&gt;"",COUNT(A$1:A113)+1,"")</f>
        <v>96</v>
      </c>
      <c r="B114" s="263" t="str">
        <f t="shared" si="2"/>
        <v>種別番号（充填機）</v>
      </c>
      <c r="C114" s="137" t="str">
        <f>IF(AND(事業区分=3,入力シート!AR133&lt;&gt;""),入力シート!AR133,"")</f>
        <v/>
      </c>
      <c r="D114" s="440" t="s">
        <v>706</v>
      </c>
      <c r="E114" s="446" t="s">
        <v>628</v>
      </c>
      <c r="F114" s="236"/>
    </row>
    <row r="115" spans="1:6" x14ac:dyDescent="0.4">
      <c r="A115" s="133">
        <f>IF(B115&lt;&gt;"",COUNT(A$1:A114)+1,"")</f>
        <v>97</v>
      </c>
      <c r="B115" s="263" t="str">
        <f>IF(OR(提出様式="",提出様式="様式第1",提出様式="様式第12"),IF(D115&lt;&gt;"",D115,""),"")</f>
        <v>種別名称（充填機）</v>
      </c>
      <c r="C115" s="135" t="str">
        <f>IF(AND(事業区分=3,入力シート!X141&lt;&gt;""),入力シート!X141,"")</f>
        <v/>
      </c>
      <c r="D115" s="440" t="s">
        <v>707</v>
      </c>
      <c r="E115" s="446" t="s">
        <v>628</v>
      </c>
      <c r="F115" s="236"/>
    </row>
    <row r="116" spans="1:6" x14ac:dyDescent="0.4">
      <c r="A116" s="133">
        <f>IF(B116&lt;&gt;"",COUNT(A$1:A115)+1,"")</f>
        <v>98</v>
      </c>
      <c r="B116" s="263" t="str">
        <f t="shared" si="2"/>
        <v>年間充填数量（充填機）</v>
      </c>
      <c r="C116" s="137" t="str">
        <f>IF(AND(事業区分=3,入力シート!H135&lt;&gt;""),入力シート!H135,"")</f>
        <v/>
      </c>
      <c r="D116" s="440" t="s">
        <v>893</v>
      </c>
      <c r="E116" s="446" t="s">
        <v>628</v>
      </c>
      <c r="F116" s="236"/>
    </row>
    <row r="117" spans="1:6" x14ac:dyDescent="0.4">
      <c r="A117" s="133">
        <f>IF(B117&lt;&gt;"",COUNT(A$1:A116)+1,"")</f>
        <v>99</v>
      </c>
      <c r="B117" s="263" t="str">
        <f t="shared" si="2"/>
        <v>現在のメーカー名（充填機）</v>
      </c>
      <c r="C117" s="135" t="str">
        <f>IF(AND(事業区分=3,入力シート!T135&lt;&gt;""),入力シート!T135,"")</f>
        <v/>
      </c>
      <c r="D117" s="440" t="s">
        <v>708</v>
      </c>
      <c r="E117" s="446" t="s">
        <v>628</v>
      </c>
      <c r="F117" s="236"/>
    </row>
    <row r="118" spans="1:6" x14ac:dyDescent="0.4">
      <c r="A118" s="133">
        <f>IF(B118&lt;&gt;"",COUNT(A$1:A117)+1,"")</f>
        <v>100</v>
      </c>
      <c r="B118" s="263" t="str">
        <f t="shared" si="2"/>
        <v>設置年月日（充填機）</v>
      </c>
      <c r="C118" s="135" t="str">
        <f>IF(AND(事業区分=3,入力シート!AK135&lt;&gt;""),TEXT(入力シート!AK135,"ggge年m月d日"),"")</f>
        <v/>
      </c>
      <c r="D118" s="440" t="s">
        <v>709</v>
      </c>
      <c r="E118" s="446" t="s">
        <v>628</v>
      </c>
      <c r="F118" s="236"/>
    </row>
    <row r="119" spans="1:6" x14ac:dyDescent="0.4">
      <c r="A119" s="133">
        <f>IF(B119&lt;&gt;"",COUNT(A$1:A118)+1,"")</f>
        <v>101</v>
      </c>
      <c r="B119" s="263" t="str">
        <f t="shared" ref="B119:B132" si="4">IF(OR(提出様式="",提出様式="様式第1",提出様式="様式第12"),IF(D119&lt;&gt;"",D119,""),"")</f>
        <v>導入予定機器台数（充填機）</v>
      </c>
      <c r="C119" s="137" t="str">
        <f>IF(AND(事業区分=3,入力シート!Z145&lt;&gt;""),入力シート!Z145,"")</f>
        <v/>
      </c>
      <c r="D119" s="440" t="s">
        <v>710</v>
      </c>
      <c r="E119" s="446" t="s">
        <v>628</v>
      </c>
      <c r="F119" s="236"/>
    </row>
    <row r="120" spans="1:6" x14ac:dyDescent="0.4">
      <c r="A120" s="133">
        <f>IF(B120&lt;&gt;"",COUNT(A$1:A119)+1,"")</f>
        <v>102</v>
      </c>
      <c r="B120" s="263" t="str">
        <f t="shared" si="4"/>
        <v>導入予定機器台数（回転テーブル）</v>
      </c>
      <c r="C120" s="137" t="str">
        <f>IF(AND(事業区分=3,入力シート!Z146&lt;&gt;""),入力シート!Z146,"")</f>
        <v/>
      </c>
      <c r="D120" s="440" t="s">
        <v>711</v>
      </c>
      <c r="E120" s="446" t="s">
        <v>628</v>
      </c>
      <c r="F120" s="236"/>
    </row>
    <row r="121" spans="1:6" x14ac:dyDescent="0.4">
      <c r="A121" s="133">
        <f>IF(B121&lt;&gt;"",COUNT(A$1:A120)+1,"")</f>
        <v>103</v>
      </c>
      <c r="B121" s="263" t="str">
        <f t="shared" si="4"/>
        <v>導入予定機器台数（機器操作部）</v>
      </c>
      <c r="C121" s="137" t="str">
        <f>IF(AND(事業区分=3,入力シート!Z147&lt;&gt;""),入力シート!Z147,"")</f>
        <v/>
      </c>
      <c r="D121" s="440" t="s">
        <v>712</v>
      </c>
      <c r="E121" s="446" t="s">
        <v>628</v>
      </c>
      <c r="F121" s="236"/>
    </row>
    <row r="122" spans="1:6" x14ac:dyDescent="0.4">
      <c r="A122" s="133">
        <f>IF(B122&lt;&gt;"",COUNT(A$1:A121)+1,"")</f>
        <v>104</v>
      </c>
      <c r="B122" s="263" t="str">
        <f t="shared" si="4"/>
        <v>導入予定機器台数（バーコードリーダー）</v>
      </c>
      <c r="C122" s="137" t="str">
        <f>IF(AND(事業区分=3,入力シート!Z148&lt;&gt;""),入力シート!Z148,"")</f>
        <v/>
      </c>
      <c r="D122" s="440" t="s">
        <v>713</v>
      </c>
      <c r="E122" s="446" t="s">
        <v>628</v>
      </c>
      <c r="F122" s="236"/>
    </row>
    <row r="123" spans="1:6" x14ac:dyDescent="0.4">
      <c r="A123" s="133">
        <f>IF(B123&lt;&gt;"",COUNT(A$1:A122)+1,"")</f>
        <v>105</v>
      </c>
      <c r="B123" s="263" t="str">
        <f t="shared" si="4"/>
        <v>導入予定機器台数（チェーンコンベア）</v>
      </c>
      <c r="C123" s="137" t="str">
        <f>IF(AND(事業区分=3,入力シート!Z149&lt;&gt;""),入力シート!Z149,"")</f>
        <v/>
      </c>
      <c r="D123" s="440" t="s">
        <v>714</v>
      </c>
      <c r="E123" s="446" t="s">
        <v>628</v>
      </c>
      <c r="F123" s="236"/>
    </row>
    <row r="124" spans="1:6" x14ac:dyDescent="0.4">
      <c r="A124" s="133">
        <f>IF(B124&lt;&gt;"",COUNT(A$1:A123)+1,"")</f>
        <v>106</v>
      </c>
      <c r="B124" s="263" t="str">
        <f t="shared" si="4"/>
        <v>導入予定機器台数（防爆モーター）</v>
      </c>
      <c r="C124" s="137" t="str">
        <f>IF(AND(事業区分=3,入力シート!Z150&lt;&gt;""),入力シート!Z150,"")</f>
        <v/>
      </c>
      <c r="D124" s="440" t="s">
        <v>715</v>
      </c>
      <c r="E124" s="446" t="s">
        <v>628</v>
      </c>
      <c r="F124" s="236"/>
    </row>
    <row r="125" spans="1:6" x14ac:dyDescent="0.4">
      <c r="A125" s="133">
        <f>IF(B125&lt;&gt;"",COUNT(A$1:A124)+1,"")</f>
        <v>107</v>
      </c>
      <c r="B125" s="263" t="str">
        <f t="shared" si="4"/>
        <v>導入予定機器台数（バーローラー）</v>
      </c>
      <c r="C125" s="137" t="str">
        <f>IF(AND(事業区分=3,入力シート!Z151&lt;&gt;""),入力シート!Z151,"")</f>
        <v/>
      </c>
      <c r="D125" s="440" t="s">
        <v>716</v>
      </c>
      <c r="E125" s="446" t="s">
        <v>628</v>
      </c>
      <c r="F125" s="236"/>
    </row>
    <row r="126" spans="1:6" x14ac:dyDescent="0.4">
      <c r="A126" s="133">
        <f>IF(B126&lt;&gt;"",COUNT(A$1:A125)+1,"")</f>
        <v>108</v>
      </c>
      <c r="B126" s="263" t="str">
        <f t="shared" si="4"/>
        <v>導入予定機器台数（充填システム）</v>
      </c>
      <c r="C126" s="137" t="str">
        <f>IF(AND(事業区分=3,入力シート!Z152&lt;&gt;""),入力シート!Z152,"")</f>
        <v/>
      </c>
      <c r="D126" s="440" t="s">
        <v>717</v>
      </c>
      <c r="E126" s="446" t="s">
        <v>628</v>
      </c>
      <c r="F126" s="236"/>
    </row>
    <row r="127" spans="1:6" x14ac:dyDescent="0.4">
      <c r="A127" s="133">
        <f>IF(B127&lt;&gt;"",COUNT(A$1:A126)+1,"")</f>
        <v>109</v>
      </c>
      <c r="B127" s="263" t="str">
        <f t="shared" si="4"/>
        <v>導入予定機器台数（手入力①）</v>
      </c>
      <c r="C127" s="137" t="str">
        <f>IF(AND(事業区分=3,入力シート!Z153&lt;&gt;""),入力シート!Z153,"")</f>
        <v/>
      </c>
      <c r="D127" s="440" t="s">
        <v>718</v>
      </c>
      <c r="E127" s="446" t="s">
        <v>628</v>
      </c>
      <c r="F127" s="236"/>
    </row>
    <row r="128" spans="1:6" x14ac:dyDescent="0.4">
      <c r="A128" s="133">
        <f>IF(B128&lt;&gt;"",COUNT(A$1:A127)+1,"")</f>
        <v>110</v>
      </c>
      <c r="B128" s="263" t="str">
        <f t="shared" si="4"/>
        <v>導入予定機器台数（手入力②）</v>
      </c>
      <c r="C128" s="137" t="str">
        <f>IF(AND(事業区分=3,入力シート!Z154&lt;&gt;""),入力シート!Z154,"")</f>
        <v/>
      </c>
      <c r="D128" s="440" t="s">
        <v>719</v>
      </c>
      <c r="E128" s="446" t="s">
        <v>628</v>
      </c>
      <c r="F128" s="236"/>
    </row>
    <row r="129" spans="1:6" x14ac:dyDescent="0.4">
      <c r="A129" s="133">
        <f>IF(B129&lt;&gt;"",COUNT(A$1:A128)+1,"")</f>
        <v>111</v>
      </c>
      <c r="B129" s="263" t="str">
        <f t="shared" si="4"/>
        <v>導入予定機器台数（手入力③）</v>
      </c>
      <c r="C129" s="137" t="str">
        <f>IF(AND(事業区分=3,入力シート!Z155&lt;&gt;""),入力シート!Z155,"")</f>
        <v/>
      </c>
      <c r="D129" s="440" t="s">
        <v>720</v>
      </c>
      <c r="E129" s="446" t="s">
        <v>628</v>
      </c>
      <c r="F129" s="236"/>
    </row>
    <row r="130" spans="1:6" x14ac:dyDescent="0.4">
      <c r="A130" s="133">
        <f>IF(B130&lt;&gt;"",COUNT(A$1:A129)+1,"")</f>
        <v>112</v>
      </c>
      <c r="B130" s="263" t="str">
        <f t="shared" si="4"/>
        <v>導入予定機器設備（手入力①）</v>
      </c>
      <c r="C130" s="135" t="str">
        <f>IF(AND(事業区分=3,入力シート!N153&lt;&gt;""),入力シート!N153,"")</f>
        <v/>
      </c>
      <c r="D130" s="440" t="s">
        <v>721</v>
      </c>
      <c r="E130" s="446" t="s">
        <v>628</v>
      </c>
      <c r="F130" s="236"/>
    </row>
    <row r="131" spans="1:6" x14ac:dyDescent="0.4">
      <c r="A131" s="133">
        <f>IF(B131&lt;&gt;"",COUNT(A$1:A130)+1,"")</f>
        <v>113</v>
      </c>
      <c r="B131" s="263" t="str">
        <f t="shared" si="4"/>
        <v>導入予定機器設備（手入力②）</v>
      </c>
      <c r="C131" s="135" t="str">
        <f>IF(AND(事業区分=3,入力シート!N154&lt;&gt;""),入力シート!N154,"")</f>
        <v/>
      </c>
      <c r="D131" s="440" t="s">
        <v>722</v>
      </c>
      <c r="E131" s="446" t="s">
        <v>628</v>
      </c>
      <c r="F131" s="236"/>
    </row>
    <row r="132" spans="1:6" x14ac:dyDescent="0.4">
      <c r="A132" s="133">
        <f>IF(B132&lt;&gt;"",COUNT(A$1:A131)+1,"")</f>
        <v>114</v>
      </c>
      <c r="B132" s="263" t="str">
        <f t="shared" si="4"/>
        <v>導入予定機器設備（手入力③）</v>
      </c>
      <c r="C132" s="135" t="str">
        <f>IF(AND(事業区分=3,入力シート!N155&lt;&gt;""),入力シート!N155,"")</f>
        <v/>
      </c>
      <c r="D132" s="440" t="s">
        <v>723</v>
      </c>
      <c r="E132" s="446" t="s">
        <v>628</v>
      </c>
      <c r="F132" s="236"/>
    </row>
    <row r="133" spans="1:6" x14ac:dyDescent="0.4">
      <c r="A133" s="133" t="str">
        <f>IF(B133&lt;&gt;"",COUNT(A$1:A132)+1,"")</f>
        <v/>
      </c>
      <c r="B133" s="442"/>
      <c r="C133" s="449" t="str">
        <f>IF(入力シート!M169&lt;&gt;"",入力シート!M169,"")</f>
        <v/>
      </c>
      <c r="D133" s="450" t="s">
        <v>509</v>
      </c>
      <c r="E133" s="610" t="s">
        <v>664</v>
      </c>
      <c r="F133" s="236"/>
    </row>
    <row r="134" spans="1:6" x14ac:dyDescent="0.4">
      <c r="A134" s="557" t="str">
        <f>IF(B134&lt;&gt;"",COUNT(A$1:A133)+1,"")</f>
        <v/>
      </c>
      <c r="B134" s="558"/>
      <c r="C134" s="559" t="str">
        <f>IF(入力シート!M174&lt;&gt;"",入力シート!M174,"")</f>
        <v/>
      </c>
      <c r="D134" s="561" t="s">
        <v>510</v>
      </c>
      <c r="F134" s="262"/>
    </row>
    <row r="135" spans="1:6" x14ac:dyDescent="0.4">
      <c r="A135" s="557" t="str">
        <f>IF(B135&lt;&gt;"",COUNT(A$1:A134)+1,"")</f>
        <v/>
      </c>
      <c r="B135" s="558"/>
      <c r="C135" s="559" t="str">
        <f>IF(入力シート!M175&lt;&gt;"",入力シート!M175,"")</f>
        <v/>
      </c>
      <c r="D135" s="558" t="s">
        <v>418</v>
      </c>
      <c r="F135" s="236"/>
    </row>
    <row r="136" spans="1:6" x14ac:dyDescent="0.4">
      <c r="A136" s="133">
        <f>IF(B136&lt;&gt;"",COUNT(A$1:A135)+1,"")</f>
        <v>115</v>
      </c>
      <c r="B136" s="134" t="str">
        <f t="shared" si="2"/>
        <v>補助事業に要する経費（イ）物品購入費</v>
      </c>
      <c r="C136" s="137" t="str">
        <f>IF(入力シート!M179&lt;&gt;"",入力シート!M179,"")</f>
        <v/>
      </c>
      <c r="D136" s="134" t="s">
        <v>232</v>
      </c>
      <c r="E136" s="28" t="s">
        <v>380</v>
      </c>
      <c r="F136" s="236"/>
    </row>
    <row r="137" spans="1:6" x14ac:dyDescent="0.4">
      <c r="A137" s="133">
        <f>IF(B137&lt;&gt;"",COUNT(A$1:A136)+1,"")</f>
        <v>116</v>
      </c>
      <c r="B137" s="134" t="str">
        <f t="shared" si="2"/>
        <v>補助事業に要する経費（ロ）消耗品費等</v>
      </c>
      <c r="C137" s="137" t="str">
        <f>IF(入力シート!M180&lt;&gt;"",入力シート!M180,"")</f>
        <v/>
      </c>
      <c r="D137" s="134" t="s">
        <v>233</v>
      </c>
      <c r="E137" s="28" t="s">
        <v>380</v>
      </c>
      <c r="F137" s="236"/>
    </row>
    <row r="138" spans="1:6" x14ac:dyDescent="0.4">
      <c r="A138" s="133">
        <f>IF(B138&lt;&gt;"",COUNT(A$1:A137)+1,"")</f>
        <v>117</v>
      </c>
      <c r="B138" s="134" t="str">
        <f t="shared" si="2"/>
        <v>補助事業に要する経費（ハ）その他</v>
      </c>
      <c r="C138" s="137" t="str">
        <f>IF(入力シート!M181&lt;&gt;"",入力シート!M181,"")</f>
        <v/>
      </c>
      <c r="D138" s="134" t="s">
        <v>234</v>
      </c>
      <c r="E138" s="28" t="s">
        <v>380</v>
      </c>
      <c r="F138" s="236"/>
    </row>
    <row r="139" spans="1:6" x14ac:dyDescent="0.4">
      <c r="A139" s="133">
        <f>IF(B139&lt;&gt;"",COUNT(A$1:A138)+1,"")</f>
        <v>118</v>
      </c>
      <c r="B139" s="134" t="str">
        <f t="shared" si="2"/>
        <v>補助対象経費（イ）物品購入費</v>
      </c>
      <c r="C139" s="137" t="str">
        <f>IF(入力シート!U179&lt;&gt;"",入力シート!U179,"")</f>
        <v/>
      </c>
      <c r="D139" s="134" t="s">
        <v>235</v>
      </c>
      <c r="E139" s="28" t="s">
        <v>380</v>
      </c>
      <c r="F139" s="236"/>
    </row>
    <row r="140" spans="1:6" x14ac:dyDescent="0.4">
      <c r="A140" s="133">
        <f>IF(B140&lt;&gt;"",COUNT(A$1:A139)+1,"")</f>
        <v>119</v>
      </c>
      <c r="B140" s="134" t="str">
        <f t="shared" si="2"/>
        <v>補助対象経費（ロ）消耗品費等</v>
      </c>
      <c r="C140" s="137" t="str">
        <f>IF(入力シート!U180&lt;&gt;"",入力シート!U180,"")</f>
        <v/>
      </c>
      <c r="D140" s="134" t="s">
        <v>236</v>
      </c>
      <c r="E140" s="28" t="s">
        <v>380</v>
      </c>
      <c r="F140" s="236"/>
    </row>
    <row r="141" spans="1:6" x14ac:dyDescent="0.4">
      <c r="A141" s="133">
        <f>IF(B141&lt;&gt;"",COUNT(A$1:A140)+1,"")</f>
        <v>120</v>
      </c>
      <c r="B141" s="134" t="str">
        <f t="shared" si="2"/>
        <v>補助対象経費（ハ）その他</v>
      </c>
      <c r="C141" s="137" t="str">
        <f>IF(入力シート!U181&lt;&gt;"",入力シート!U181,"")</f>
        <v/>
      </c>
      <c r="D141" s="134" t="s">
        <v>237</v>
      </c>
      <c r="E141" s="28" t="s">
        <v>380</v>
      </c>
      <c r="F141" s="236"/>
    </row>
    <row r="142" spans="1:6" x14ac:dyDescent="0.4">
      <c r="A142" s="133">
        <f>IF(B142&lt;&gt;"",COUNT(A$1:A141)+1,"")</f>
        <v>121</v>
      </c>
      <c r="B142" s="134" t="str">
        <f t="shared" si="2"/>
        <v>補助率</v>
      </c>
      <c r="C142" s="135" t="str">
        <f>IF(入力シート!AC182&lt;&gt;"",入力シート!AC182,"")</f>
        <v/>
      </c>
      <c r="D142" s="134" t="s">
        <v>238</v>
      </c>
      <c r="E142" s="28" t="s">
        <v>380</v>
      </c>
      <c r="F142" s="236"/>
    </row>
    <row r="143" spans="1:6" x14ac:dyDescent="0.4">
      <c r="A143" s="133">
        <f>IF(B143&lt;&gt;"",COUNT(A$1:A142)+1,"")</f>
        <v>122</v>
      </c>
      <c r="B143" s="134" t="str">
        <f t="shared" si="2"/>
        <v>補助金交付申請額（イ）物品購入費</v>
      </c>
      <c r="C143" s="137">
        <f>IF(入力シート!AG179&lt;&gt;"",入力シート!AG179,"")</f>
        <v>0</v>
      </c>
      <c r="D143" s="134" t="s">
        <v>239</v>
      </c>
      <c r="E143" s="28" t="s">
        <v>380</v>
      </c>
      <c r="F143" s="236"/>
    </row>
    <row r="144" spans="1:6" x14ac:dyDescent="0.4">
      <c r="A144" s="133">
        <f>IF(B144&lt;&gt;"",COUNT(A$1:A143)+1,"")</f>
        <v>123</v>
      </c>
      <c r="B144" s="134" t="str">
        <f t="shared" si="2"/>
        <v>補助金交付申請額（ロ）消耗品費等</v>
      </c>
      <c r="C144" s="137">
        <f>IF(入力シート!AG180&lt;&gt;"",入力シート!AG180,"")</f>
        <v>0</v>
      </c>
      <c r="D144" s="134" t="s">
        <v>240</v>
      </c>
      <c r="E144" s="28" t="s">
        <v>380</v>
      </c>
      <c r="F144" s="236"/>
    </row>
    <row r="145" spans="1:7" x14ac:dyDescent="0.4">
      <c r="A145" s="133">
        <f>IF(B145&lt;&gt;"",COUNT(A$1:A144)+1,"")</f>
        <v>124</v>
      </c>
      <c r="B145" s="134" t="str">
        <f t="shared" si="2"/>
        <v>補助金交付申請額（ハ）その他</v>
      </c>
      <c r="C145" s="137">
        <f>IF(入力シート!AG181&lt;&gt;"",入力シート!AG181,"")</f>
        <v>0</v>
      </c>
      <c r="D145" s="134" t="s">
        <v>241</v>
      </c>
      <c r="E145" s="28" t="s">
        <v>380</v>
      </c>
      <c r="F145" s="236"/>
    </row>
    <row r="146" spans="1:7" x14ac:dyDescent="0.4">
      <c r="A146" s="133">
        <f>IF(B146&lt;&gt;"",COUNT(A$1:A145)+1,"")</f>
        <v>125</v>
      </c>
      <c r="B146" s="134" t="str">
        <f t="shared" si="2"/>
        <v>補助事業に要する経費　計</v>
      </c>
      <c r="C146" s="137">
        <f>IF(入力シート!M182&lt;&gt;"",入力シート!M182,"")</f>
        <v>0</v>
      </c>
      <c r="D146" s="134" t="s">
        <v>242</v>
      </c>
      <c r="E146" s="28" t="s">
        <v>380</v>
      </c>
      <c r="F146" s="236"/>
    </row>
    <row r="147" spans="1:7" x14ac:dyDescent="0.4">
      <c r="A147" s="133">
        <f>IF(B147&lt;&gt;"",COUNT(A$1:A146)+1,"")</f>
        <v>126</v>
      </c>
      <c r="B147" s="134" t="str">
        <f t="shared" si="2"/>
        <v>補助対象経費　計</v>
      </c>
      <c r="C147" s="137">
        <f>IF(入力シート!U182&lt;&gt;"",入力シート!U182,"")</f>
        <v>0</v>
      </c>
      <c r="D147" s="134" t="s">
        <v>243</v>
      </c>
      <c r="E147" s="28" t="s">
        <v>380</v>
      </c>
      <c r="F147" s="236"/>
    </row>
    <row r="148" spans="1:7" x14ac:dyDescent="0.4">
      <c r="A148" s="133">
        <f>IF(B148&lt;&gt;"",COUNT(A$1:A147)+1,"")</f>
        <v>127</v>
      </c>
      <c r="B148" s="134" t="str">
        <f t="shared" si="2"/>
        <v>補助金交付申請額　計</v>
      </c>
      <c r="C148" s="137">
        <f>IF(入力シート!AG182&lt;&gt;"",入力シート!AG182,"")</f>
        <v>0</v>
      </c>
      <c r="D148" s="134" t="s">
        <v>244</v>
      </c>
      <c r="E148" s="28" t="s">
        <v>380</v>
      </c>
      <c r="F148" s="236"/>
    </row>
    <row r="149" spans="1:7" x14ac:dyDescent="0.4">
      <c r="A149" s="441" t="str">
        <f>IF(B149&lt;&gt;"",COUNT(A$1:A148)+1,"")</f>
        <v/>
      </c>
      <c r="B149" s="442"/>
      <c r="C149" s="444" t="str">
        <f>IF(入力シート!AA184&lt;&gt;"",入力シート!AA184,"")</f>
        <v/>
      </c>
      <c r="D149" s="442" t="s">
        <v>245</v>
      </c>
      <c r="E149" s="610" t="s">
        <v>664</v>
      </c>
      <c r="F149" s="236"/>
    </row>
    <row r="150" spans="1:7" x14ac:dyDescent="0.4">
      <c r="A150" s="133">
        <f>IF(B150&lt;&gt;"",COUNT(A$1:A149)+1,"")</f>
        <v>128</v>
      </c>
      <c r="B150" s="134" t="str">
        <f t="shared" si="2"/>
        <v>補助対象経費判定</v>
      </c>
      <c r="C150" s="135" t="str">
        <f>IF(入力シート!C186&lt;&gt;"",入力シート!C186,"")</f>
        <v/>
      </c>
      <c r="D150" s="439" t="s">
        <v>724</v>
      </c>
      <c r="E150" s="446" t="s">
        <v>628</v>
      </c>
      <c r="F150" s="236"/>
    </row>
    <row r="151" spans="1:7" x14ac:dyDescent="0.4">
      <c r="A151" s="133" t="str">
        <f>IF(B151&lt;&gt;"",COUNT(A$1:A150)+1,"")</f>
        <v/>
      </c>
      <c r="B151" s="144" t="str">
        <f t="shared" si="2"/>
        <v/>
      </c>
      <c r="C151" s="145"/>
      <c r="D151" s="144"/>
      <c r="E151" s="28" t="s">
        <v>380</v>
      </c>
      <c r="F151" s="236"/>
    </row>
    <row r="152" spans="1:7" x14ac:dyDescent="0.4">
      <c r="A152" s="441" t="str">
        <f>IF(B152&lt;&gt;"",COUNT(A$1:A151)+1,"")</f>
        <v/>
      </c>
      <c r="B152" s="442"/>
      <c r="C152" s="449" t="str">
        <f>IF(入力シート!AB195&lt;&gt;"",入力シート!AB195,"")</f>
        <v/>
      </c>
      <c r="D152" s="442" t="s">
        <v>90</v>
      </c>
      <c r="E152" s="610" t="s">
        <v>664</v>
      </c>
      <c r="F152" s="236"/>
    </row>
    <row r="153" spans="1:7" x14ac:dyDescent="0.4">
      <c r="A153" s="133">
        <f>IF(B153&lt;&gt;"",COUNT(A$1:A152)+1,"")</f>
        <v>129</v>
      </c>
      <c r="B153" s="134" t="str">
        <f t="shared" si="2"/>
        <v>事業完了日</v>
      </c>
      <c r="C153" s="135" t="str">
        <f>IF(入力シート!J199&lt;&gt;"",TEXT(入力シート!J199,"ggge年m月d日"),"")</f>
        <v/>
      </c>
      <c r="D153" s="134" t="s">
        <v>519</v>
      </c>
      <c r="E153" s="28" t="s">
        <v>380</v>
      </c>
      <c r="F153" s="236"/>
    </row>
    <row r="154" spans="1:7" x14ac:dyDescent="0.4">
      <c r="A154" s="133">
        <f>IF(B154&lt;&gt;"",COUNT(A$1:A153)+1,"")</f>
        <v>130</v>
      </c>
      <c r="B154" s="134" t="str">
        <f t="shared" si="2"/>
        <v>導入するシステムの特徴</v>
      </c>
      <c r="C154" s="135" t="str">
        <f>IF(入力シート!D205&lt;&gt;"",入力シート!D205,"")</f>
        <v/>
      </c>
      <c r="D154" s="141" t="s">
        <v>508</v>
      </c>
      <c r="E154" s="28" t="s">
        <v>380</v>
      </c>
      <c r="F154" s="236"/>
    </row>
    <row r="155" spans="1:7" ht="19.5" x14ac:dyDescent="0.4">
      <c r="A155" s="207" t="s">
        <v>392</v>
      </c>
      <c r="B155" s="208"/>
      <c r="C155" s="237"/>
      <c r="D155" s="208"/>
      <c r="E155" s="28" t="s">
        <v>380</v>
      </c>
      <c r="F155" s="236"/>
      <c r="G155"/>
    </row>
    <row r="156" spans="1:7" x14ac:dyDescent="0.4">
      <c r="A156" s="133">
        <f>IF(B156&lt;&gt;"",COUNT(A$1:A155)+1,"")</f>
        <v>131</v>
      </c>
      <c r="B156" s="134" t="str">
        <f>IF(OR(提出様式="",提出様式="様式第6",提出様式="様式第7",提出様式="様式第7と様式第12",提出様式="様式第12"),IF(D156&lt;&gt;"",D156,""),"")</f>
        <v>交付決定日</v>
      </c>
      <c r="C156" s="135" t="str">
        <f>TEXT(IF(C$6="○",入力シート!M250,IF(C$7="○",入力シート!M376,"")),"ggge年m月d日;;")</f>
        <v/>
      </c>
      <c r="D156" s="134" t="s">
        <v>29</v>
      </c>
      <c r="E156" s="28" t="s">
        <v>380</v>
      </c>
      <c r="F156" s="236"/>
    </row>
    <row r="157" spans="1:7" x14ac:dyDescent="0.4">
      <c r="A157" s="133">
        <f>IF(B157&lt;&gt;"",COUNT(A$1:A156)+1,"")</f>
        <v>132</v>
      </c>
      <c r="B157" s="134" t="str">
        <f>IF(OR(提出様式="",提出様式="様式第6",提出様式="様式第7",提出様式="様式第7と様式第12",提出様式="様式第12"),IF(D157&lt;&gt;"",D157,""),"")</f>
        <v>補助金交付番号</v>
      </c>
      <c r="C157" s="135" t="str">
        <f>IF(C$6="○",入力シート!M251,IF(C$7="○",入力シート!M377,""))&amp;""</f>
        <v/>
      </c>
      <c r="D157" s="134" t="s">
        <v>30</v>
      </c>
      <c r="E157" s="28" t="s">
        <v>380</v>
      </c>
      <c r="F157" s="236"/>
    </row>
    <row r="158" spans="1:7" x14ac:dyDescent="0.4">
      <c r="A158" s="207" t="s">
        <v>432</v>
      </c>
      <c r="B158" s="208"/>
      <c r="C158" s="237"/>
      <c r="D158" s="208"/>
      <c r="E158" s="28" t="s">
        <v>380</v>
      </c>
      <c r="F158" s="236"/>
    </row>
    <row r="159" spans="1:7" x14ac:dyDescent="0.4">
      <c r="A159" s="302">
        <f>IF(B159&lt;&gt;"",COUNT(A$1:A158)+1,"")</f>
        <v>133</v>
      </c>
      <c r="B159" s="134" t="str">
        <f t="shared" ref="B159:B168" si="5">IF(OR(提出様式="",提出様式="様式第6"),IF(D159&lt;&gt;"",D159,""),"")</f>
        <v>第6 計画変更等の事項①</v>
      </c>
      <c r="C159" s="135" t="str">
        <f>IF(入力シート!E257&lt;&gt;"",入力シート!E257,"")</f>
        <v/>
      </c>
      <c r="D159" s="134" t="s">
        <v>544</v>
      </c>
      <c r="F159" s="236"/>
    </row>
    <row r="160" spans="1:7" x14ac:dyDescent="0.4">
      <c r="A160" s="302">
        <f>IF(B160&lt;&gt;"",COUNT(A$1:A159)+1,"")</f>
        <v>134</v>
      </c>
      <c r="B160" s="134" t="str">
        <f t="shared" si="5"/>
        <v>第6 計画変更等の内容①</v>
      </c>
      <c r="C160" s="135" t="str">
        <f>IF(OR(入力シート!P257&lt;&gt;"",入力シート!AE257&lt;&gt;""),入力シート!P257&amp;"→"&amp;入力シート!AE257,"")</f>
        <v/>
      </c>
      <c r="D160" s="134" t="s">
        <v>545</v>
      </c>
      <c r="F160" s="236"/>
    </row>
    <row r="161" spans="1:6" x14ac:dyDescent="0.4">
      <c r="A161" s="302">
        <f>IF(B161&lt;&gt;"",COUNT(A$1:A160)+1,"")</f>
        <v>135</v>
      </c>
      <c r="B161" s="134" t="str">
        <f t="shared" si="5"/>
        <v>第6 計画変更等の事項②</v>
      </c>
      <c r="C161" s="135" t="str">
        <f>IF(入力シート!E258&lt;&gt;"",入力シート!E258,"")</f>
        <v/>
      </c>
      <c r="D161" s="134" t="s">
        <v>546</v>
      </c>
      <c r="F161" s="236"/>
    </row>
    <row r="162" spans="1:6" x14ac:dyDescent="0.4">
      <c r="A162" s="302">
        <f>IF(B162&lt;&gt;"",COUNT(A$1:A161)+1,"")</f>
        <v>136</v>
      </c>
      <c r="B162" s="134" t="str">
        <f t="shared" si="5"/>
        <v>第6 計画変更等の内容②</v>
      </c>
      <c r="C162" s="135" t="str">
        <f>IF(OR(入力シート!P258&lt;&gt;"",入力シート!AE258&lt;&gt;""),入力シート!P258&amp;"→"&amp;入力シート!AE258,"")</f>
        <v/>
      </c>
      <c r="D162" s="134" t="s">
        <v>547</v>
      </c>
      <c r="F162" s="236"/>
    </row>
    <row r="163" spans="1:6" x14ac:dyDescent="0.4">
      <c r="A163" s="302">
        <f>IF(B163&lt;&gt;"",COUNT(A$1:A162)+1,"")</f>
        <v>137</v>
      </c>
      <c r="B163" s="134" t="str">
        <f t="shared" si="5"/>
        <v>第6 計画変更等の事項③</v>
      </c>
      <c r="C163" s="135" t="str">
        <f>IF(入力シート!E259&lt;&gt;"",入力シート!E259,"")</f>
        <v/>
      </c>
      <c r="D163" s="134" t="s">
        <v>548</v>
      </c>
      <c r="F163" s="236"/>
    </row>
    <row r="164" spans="1:6" x14ac:dyDescent="0.4">
      <c r="A164" s="302">
        <f>IF(B164&lt;&gt;"",COUNT(A$1:A163)+1,"")</f>
        <v>138</v>
      </c>
      <c r="B164" s="134" t="str">
        <f t="shared" si="5"/>
        <v>第6 計画変更等の内容③</v>
      </c>
      <c r="C164" s="135" t="str">
        <f>IF(OR(入力シート!P259&lt;&gt;"",入力シート!AE259&lt;&gt;""),入力シート!P259&amp;"→"&amp;入力シート!AE259,"")</f>
        <v/>
      </c>
      <c r="D164" s="134" t="s">
        <v>549</v>
      </c>
      <c r="F164" s="236"/>
    </row>
    <row r="165" spans="1:6" x14ac:dyDescent="0.4">
      <c r="A165" s="302">
        <f>IF(B165&lt;&gt;"",COUNT(A$1:A164)+1,"")</f>
        <v>139</v>
      </c>
      <c r="B165" s="134" t="str">
        <f t="shared" si="5"/>
        <v>第6 計画変更等の事項④</v>
      </c>
      <c r="C165" s="135" t="str">
        <f>IF(入力シート!E260&lt;&gt;"",入力シート!E260,"")</f>
        <v/>
      </c>
      <c r="D165" s="134" t="s">
        <v>550</v>
      </c>
      <c r="F165" s="236"/>
    </row>
    <row r="166" spans="1:6" x14ac:dyDescent="0.4">
      <c r="A166" s="302">
        <f>IF(B166&lt;&gt;"",COUNT(A$1:A165)+1,"")</f>
        <v>140</v>
      </c>
      <c r="B166" s="134" t="str">
        <f t="shared" si="5"/>
        <v>第6 計画変更等の内容④</v>
      </c>
      <c r="C166" s="135" t="str">
        <f>IF(OR(入力シート!P260&lt;&gt;"",入力シート!AE260&lt;&gt;""),入力シート!P260&amp;"→"&amp;入力シート!AE260,"")</f>
        <v/>
      </c>
      <c r="D166" s="134" t="s">
        <v>551</v>
      </c>
      <c r="F166" s="236"/>
    </row>
    <row r="167" spans="1:6" x14ac:dyDescent="0.4">
      <c r="A167" s="302">
        <f>IF(B167&lt;&gt;"",COUNT(A$1:A166)+1,"")</f>
        <v>141</v>
      </c>
      <c r="B167" s="134" t="str">
        <f t="shared" si="5"/>
        <v>第6 計画変更等の理由</v>
      </c>
      <c r="C167" s="135" t="str">
        <f>IF(入力シート!E263&lt;&gt;"",入力シート!E263,"")</f>
        <v/>
      </c>
      <c r="D167" s="134" t="s">
        <v>552</v>
      </c>
      <c r="F167" s="236"/>
    </row>
    <row r="168" spans="1:6" x14ac:dyDescent="0.4">
      <c r="A168" s="302">
        <f>IF(B168&lt;&gt;"",COUNT(A$1:A167)+1,"")</f>
        <v>142</v>
      </c>
      <c r="B168" s="134" t="str">
        <f t="shared" si="5"/>
        <v>第6 添付資料</v>
      </c>
      <c r="C168" s="135" t="str">
        <f>IF(入力シート!E270&lt;&gt;"",入力シート!E270,"")</f>
        <v/>
      </c>
      <c r="D168" s="134" t="s">
        <v>553</v>
      </c>
      <c r="F168" s="236"/>
    </row>
    <row r="169" spans="1:6" x14ac:dyDescent="0.4">
      <c r="A169" s="302">
        <f>IF(B169&lt;&gt;"",COUNT(A$1:A168)+1,"")</f>
        <v>143</v>
      </c>
      <c r="B169" s="134" t="str">
        <f t="shared" ref="B169:B178" si="6">IF(OR(提出様式="",提出様式="様式第7"),IF(D169&lt;&gt;"",D169,""),"")</f>
        <v>第7 計画変更等の事項①</v>
      </c>
      <c r="C169" s="135" t="str">
        <f>IF(入力シート!E277&lt;&gt;"",入力シート!E277,"")</f>
        <v/>
      </c>
      <c r="D169" s="134" t="s">
        <v>554</v>
      </c>
      <c r="F169" s="236"/>
    </row>
    <row r="170" spans="1:6" x14ac:dyDescent="0.4">
      <c r="A170" s="302">
        <f>IF(B170&lt;&gt;"",COUNT(A$1:A169)+1,"")</f>
        <v>144</v>
      </c>
      <c r="B170" s="134" t="str">
        <f t="shared" si="6"/>
        <v>第7 計画変更等の内容①</v>
      </c>
      <c r="C170" s="135" t="str">
        <f>IF(OR(入力シート!P277&lt;&gt;"",入力シート!AE277&lt;&gt;""),入力シート!P277&amp;"→"&amp;入力シート!AE277,"")</f>
        <v/>
      </c>
      <c r="D170" s="134" t="s">
        <v>555</v>
      </c>
      <c r="F170" s="236"/>
    </row>
    <row r="171" spans="1:6" x14ac:dyDescent="0.4">
      <c r="A171" s="302">
        <f>IF(B171&lt;&gt;"",COUNT(A$1:A170)+1,"")</f>
        <v>145</v>
      </c>
      <c r="B171" s="134" t="str">
        <f t="shared" si="6"/>
        <v>第7 計画変更等の事項②</v>
      </c>
      <c r="C171" s="135" t="str">
        <f>IF(入力シート!E278&lt;&gt;"",入力シート!E278,"")</f>
        <v/>
      </c>
      <c r="D171" s="134" t="s">
        <v>556</v>
      </c>
      <c r="F171" s="236"/>
    </row>
    <row r="172" spans="1:6" x14ac:dyDescent="0.4">
      <c r="A172" s="302">
        <f>IF(B172&lt;&gt;"",COUNT(A$1:A171)+1,"")</f>
        <v>146</v>
      </c>
      <c r="B172" s="134" t="str">
        <f t="shared" si="6"/>
        <v>第7 計画変更等の内容②</v>
      </c>
      <c r="C172" s="135" t="str">
        <f>IF(OR(入力シート!P278&lt;&gt;"",入力シート!AE278&lt;&gt;""),入力シート!P278&amp;"→"&amp;入力シート!AE278,"")</f>
        <v/>
      </c>
      <c r="D172" s="134" t="s">
        <v>557</v>
      </c>
      <c r="F172" s="236"/>
    </row>
    <row r="173" spans="1:6" x14ac:dyDescent="0.4">
      <c r="A173" s="302">
        <f>IF(B173&lt;&gt;"",COUNT(A$1:A172)+1,"")</f>
        <v>147</v>
      </c>
      <c r="B173" s="134" t="str">
        <f t="shared" si="6"/>
        <v>第7 計画変更等の事項③</v>
      </c>
      <c r="C173" s="135" t="str">
        <f>IF(入力シート!E279&lt;&gt;"",入力シート!E279,"")</f>
        <v/>
      </c>
      <c r="D173" s="134" t="s">
        <v>558</v>
      </c>
      <c r="F173" s="236"/>
    </row>
    <row r="174" spans="1:6" x14ac:dyDescent="0.4">
      <c r="A174" s="302">
        <f>IF(B174&lt;&gt;"",COUNT(A$1:A173)+1,"")</f>
        <v>148</v>
      </c>
      <c r="B174" s="134" t="str">
        <f t="shared" si="6"/>
        <v>第7 計画変更等の内容③</v>
      </c>
      <c r="C174" s="135" t="str">
        <f>IF(OR(入力シート!P279&lt;&gt;"",入力シート!AE279&lt;&gt;""),入力シート!P279&amp;"→"&amp;入力シート!AE279,"")</f>
        <v/>
      </c>
      <c r="D174" s="134" t="s">
        <v>559</v>
      </c>
      <c r="F174" s="236"/>
    </row>
    <row r="175" spans="1:6" x14ac:dyDescent="0.4">
      <c r="A175" s="302">
        <f>IF(B175&lt;&gt;"",COUNT(A$1:A174)+1,"")</f>
        <v>149</v>
      </c>
      <c r="B175" s="134" t="str">
        <f t="shared" si="6"/>
        <v>第7 計画変更等の事項④</v>
      </c>
      <c r="C175" s="135" t="str">
        <f>IF(入力シート!E280&lt;&gt;"",入力シート!E280,"")</f>
        <v/>
      </c>
      <c r="D175" s="134" t="s">
        <v>560</v>
      </c>
      <c r="F175" s="236"/>
    </row>
    <row r="176" spans="1:6" x14ac:dyDescent="0.4">
      <c r="A176" s="302">
        <f>IF(B176&lt;&gt;"",COUNT(A$1:A175)+1,"")</f>
        <v>150</v>
      </c>
      <c r="B176" s="134" t="str">
        <f t="shared" si="6"/>
        <v>第7 計画変更等の内容④</v>
      </c>
      <c r="C176" s="135" t="str">
        <f>IF(OR(入力シート!P280&lt;&gt;"",入力シート!AE280&lt;&gt;""),入力シート!P280&amp;"→"&amp;入力シート!AE280,"")</f>
        <v/>
      </c>
      <c r="D176" s="134" t="s">
        <v>561</v>
      </c>
      <c r="F176" s="236"/>
    </row>
    <row r="177" spans="1:6" x14ac:dyDescent="0.4">
      <c r="A177" s="302">
        <f>IF(B177&lt;&gt;"",COUNT(A$1:A176)+1,"")</f>
        <v>151</v>
      </c>
      <c r="B177" s="134" t="str">
        <f t="shared" si="6"/>
        <v>第7 計画変更等の理由</v>
      </c>
      <c r="C177" s="135" t="str">
        <f>IF(入力シート!E283&lt;&gt;"",入力シート!E283,"")</f>
        <v/>
      </c>
      <c r="D177" s="134" t="s">
        <v>562</v>
      </c>
      <c r="F177" s="236"/>
    </row>
    <row r="178" spans="1:6" x14ac:dyDescent="0.4">
      <c r="A178" s="302">
        <f>IF(B178&lt;&gt;"",COUNT(A$1:A177)+1,"")</f>
        <v>152</v>
      </c>
      <c r="B178" s="134" t="str">
        <f t="shared" si="6"/>
        <v>第7 添付資料</v>
      </c>
      <c r="C178" s="135" t="str">
        <f>IF(入力シート!E290&lt;&gt;"",入力シート!E290,"")</f>
        <v/>
      </c>
      <c r="D178" s="134" t="s">
        <v>563</v>
      </c>
      <c r="F178" s="236"/>
    </row>
    <row r="179" spans="1:6" x14ac:dyDescent="0.4">
      <c r="A179" s="302">
        <f>IF(B179&lt;&gt;"",COUNT(A$1:A178)+1,"")</f>
        <v>153</v>
      </c>
      <c r="B179" s="134" t="str">
        <f t="shared" ref="B179:B260" si="7">IF(OR(提出様式="",提出様式="様式第6",提出様式="様式第7"),IF(D179&lt;&gt;"",D179,""),"")</f>
        <v>事業完了日</v>
      </c>
      <c r="C179" s="135" t="str">
        <f>IF(入力シート!J298&lt;&gt;"",TEXT(入力シート!J298,"ggge年m月d日"),"")</f>
        <v/>
      </c>
      <c r="D179" s="134" t="s">
        <v>519</v>
      </c>
      <c r="E179" s="28" t="s">
        <v>380</v>
      </c>
      <c r="F179" s="236"/>
    </row>
    <row r="180" spans="1:6" x14ac:dyDescent="0.4">
      <c r="A180" s="441" t="str">
        <f>IF(B180&lt;&gt;"",COUNT(A$1:A179)+1,"")</f>
        <v/>
      </c>
      <c r="B180" s="442"/>
      <c r="C180" s="707" t="str">
        <f>IF(入力シート!M301&lt;&gt;"",入力シート!M301,"")</f>
        <v/>
      </c>
      <c r="D180" s="442" t="s">
        <v>61</v>
      </c>
      <c r="E180" s="610" t="s">
        <v>664</v>
      </c>
      <c r="F180" s="236"/>
    </row>
    <row r="181" spans="1:6" x14ac:dyDescent="0.4">
      <c r="A181" s="441" t="str">
        <f>IF(B181&lt;&gt;"",COUNT(A$1:A180)+1,"")</f>
        <v/>
      </c>
      <c r="B181" s="442"/>
      <c r="C181" s="707" t="str">
        <f>IF(AND(事業区分=1,入力シート!M303&lt;&gt;""),入力シート!M303,"")</f>
        <v/>
      </c>
      <c r="D181" s="442" t="s">
        <v>391</v>
      </c>
      <c r="E181" s="610" t="s">
        <v>664</v>
      </c>
      <c r="F181" s="236"/>
    </row>
    <row r="182" spans="1:6" x14ac:dyDescent="0.4">
      <c r="A182" s="441" t="str">
        <f>IF(B182&lt;&gt;"",COUNT(A$1:A181)+1,"")</f>
        <v/>
      </c>
      <c r="B182" s="442"/>
      <c r="C182" s="612" t="str">
        <f>IF(AND(事業区分=1,入力シート!M304&lt;&gt;""),入力シート!M304,"")</f>
        <v/>
      </c>
      <c r="D182" s="613" t="s">
        <v>459</v>
      </c>
      <c r="E182" s="610" t="s">
        <v>664</v>
      </c>
      <c r="F182" s="236"/>
    </row>
    <row r="183" spans="1:6" x14ac:dyDescent="0.4">
      <c r="A183" s="557" t="str">
        <f>IF(B183&lt;&gt;"",COUNT(A$1:A182)+1,"")</f>
        <v/>
      </c>
      <c r="B183" s="558"/>
      <c r="C183" s="562" t="str">
        <f>IF(AND(事業区分=1,入力シート!M305&lt;&gt;""),入力シート!M305,"")</f>
        <v/>
      </c>
      <c r="D183" s="560" t="s">
        <v>460</v>
      </c>
      <c r="E183" s="28" t="s">
        <v>380</v>
      </c>
      <c r="F183" s="236"/>
    </row>
    <row r="184" spans="1:6" x14ac:dyDescent="0.4">
      <c r="A184" s="557" t="str">
        <f>IF(B184&lt;&gt;"",COUNT(A$1:A183)+1,"")</f>
        <v/>
      </c>
      <c r="B184" s="558"/>
      <c r="C184" s="563" t="str">
        <f>IF(AND(事業区分=1,入力シート!T306&lt;&gt;""),入力シート!T306,"")</f>
        <v/>
      </c>
      <c r="D184" s="560" t="s">
        <v>461</v>
      </c>
      <c r="E184" s="28" t="s">
        <v>380</v>
      </c>
      <c r="F184" s="236"/>
    </row>
    <row r="185" spans="1:6" x14ac:dyDescent="0.4">
      <c r="A185" s="557" t="str">
        <f>IF(B185&lt;&gt;"",COUNT(A$1:A184)+1,"")</f>
        <v/>
      </c>
      <c r="B185" s="558"/>
      <c r="C185" s="563" t="str">
        <f>IF(AND(事業区分=1,入力シート!T307&lt;&gt;""),入力シート!T307,"")</f>
        <v/>
      </c>
      <c r="D185" s="560" t="s">
        <v>462</v>
      </c>
      <c r="E185" s="28" t="s">
        <v>380</v>
      </c>
      <c r="F185" s="236"/>
    </row>
    <row r="186" spans="1:6" x14ac:dyDescent="0.4">
      <c r="A186" s="557" t="str">
        <f>IF(B186&lt;&gt;"",COUNT(A$1:A185)+1,"")</f>
        <v/>
      </c>
      <c r="B186" s="558"/>
      <c r="C186" s="562" t="str">
        <f>IF(AND(事業区分=1,入力シート!E308&lt;&gt;""),入力シート!E308,"")</f>
        <v/>
      </c>
      <c r="D186" s="560" t="s">
        <v>463</v>
      </c>
      <c r="E186" s="28" t="s">
        <v>380</v>
      </c>
      <c r="F186" s="236"/>
    </row>
    <row r="187" spans="1:6" x14ac:dyDescent="0.4">
      <c r="A187" s="441" t="str">
        <f>IF(B187&lt;&gt;"",COUNT(A$1:A186)+1,"")</f>
        <v/>
      </c>
      <c r="B187" s="442"/>
      <c r="C187" s="707" t="str">
        <f>IF(AND(事業区分=1,入力シート!M309&lt;&gt;""),入力シート!M309,"")</f>
        <v/>
      </c>
      <c r="D187" s="442" t="s">
        <v>438</v>
      </c>
      <c r="E187" s="610" t="s">
        <v>664</v>
      </c>
      <c r="F187" s="236"/>
    </row>
    <row r="188" spans="1:6" x14ac:dyDescent="0.4">
      <c r="A188" s="441" t="str">
        <f>IF(B188&lt;&gt;"",COUNT(A$1:A187)+1,"")</f>
        <v/>
      </c>
      <c r="B188" s="442"/>
      <c r="C188" s="444" t="str">
        <f>IF(AND(事業区分=1,入力シート!T309&lt;&gt;""),入力シート!T309,"")</f>
        <v/>
      </c>
      <c r="D188" s="442" t="s">
        <v>439</v>
      </c>
      <c r="E188" s="610" t="s">
        <v>664</v>
      </c>
      <c r="F188" s="236"/>
    </row>
    <row r="189" spans="1:6" x14ac:dyDescent="0.4">
      <c r="A189" s="133">
        <f>IF(B189&lt;&gt;"",COUNT(A$1:A188)+1,"")</f>
        <v>154</v>
      </c>
      <c r="B189" s="134" t="str">
        <f t="shared" si="7"/>
        <v>変　顧客件数（スマートメータ―等）</v>
      </c>
      <c r="C189" s="137" t="str">
        <f>IF(入力シート!M301&lt;&gt;"",入力シート!M301,"")</f>
        <v/>
      </c>
      <c r="D189" s="439" t="s">
        <v>924</v>
      </c>
      <c r="E189" s="446" t="s">
        <v>628</v>
      </c>
      <c r="F189" s="236"/>
    </row>
    <row r="190" spans="1:6" x14ac:dyDescent="0.4">
      <c r="A190" s="133">
        <f>IF(B190&lt;&gt;"",COUNT(A$1:A189)+1,"")</f>
        <v>155</v>
      </c>
      <c r="B190" s="134" t="str">
        <f t="shared" si="7"/>
        <v>変　導入済の件数（スマートメータ―等）</v>
      </c>
      <c r="C190" s="137" t="str">
        <f>IF(AND(事業区分=1,入力シート!M303&lt;&gt;""),入力シート!M303,"")</f>
        <v/>
      </c>
      <c r="D190" s="440" t="s">
        <v>925</v>
      </c>
      <c r="E190" s="446" t="s">
        <v>628</v>
      </c>
      <c r="F190" s="236"/>
    </row>
    <row r="191" spans="1:6" x14ac:dyDescent="0.4">
      <c r="A191" s="133">
        <f>IF(B191&lt;&gt;"",COUNT(A$1:A190)+1,"")</f>
        <v>156</v>
      </c>
      <c r="B191" s="134" t="str">
        <f t="shared" si="7"/>
        <v>変　現行導入率（スマートメータ―等）</v>
      </c>
      <c r="C191" s="611" t="str">
        <f>IF(AND(事業区分=1,入力シート!M304&lt;&gt;""),入力シート!M304,"")</f>
        <v/>
      </c>
      <c r="D191" s="440" t="s">
        <v>926</v>
      </c>
      <c r="E191" s="446" t="s">
        <v>628</v>
      </c>
      <c r="F191" s="236"/>
    </row>
    <row r="192" spans="1:6" x14ac:dyDescent="0.4">
      <c r="A192" s="133">
        <f>IF(B192&lt;&gt;"",COUNT(A$1:A191)+1,"")</f>
        <v>157</v>
      </c>
      <c r="B192" s="134" t="str">
        <f t="shared" si="7"/>
        <v>変　補助事業での新規導入件数（通信端末）</v>
      </c>
      <c r="C192" s="137" t="str">
        <f>IF(AND(事業区分=1,入力シート!M309&lt;&gt;""),入力シート!M309,"")</f>
        <v/>
      </c>
      <c r="D192" s="440" t="s">
        <v>927</v>
      </c>
      <c r="E192" s="446" t="s">
        <v>628</v>
      </c>
      <c r="F192" s="236"/>
    </row>
    <row r="193" spans="1:6" x14ac:dyDescent="0.4">
      <c r="A193" s="133">
        <f>IF(B193&lt;&gt;"",COUNT(A$1:A192)+1,"")</f>
        <v>158</v>
      </c>
      <c r="B193" s="134" t="str">
        <f t="shared" si="7"/>
        <v>変　補助事業での新規導入件数（ガスメーター）</v>
      </c>
      <c r="C193" s="137" t="str">
        <f>IF(AND(事業区分=1,入力シート!M310&lt;&gt;""),入力シート!M310,"")</f>
        <v/>
      </c>
      <c r="D193" s="439" t="s">
        <v>928</v>
      </c>
      <c r="E193" s="446" t="s">
        <v>628</v>
      </c>
      <c r="F193" s="236"/>
    </row>
    <row r="194" spans="1:6" x14ac:dyDescent="0.4">
      <c r="A194" s="133">
        <f>IF(B194&lt;&gt;"",COUNT(A$1:A193)+1,"")</f>
        <v>159</v>
      </c>
      <c r="B194" s="134" t="str">
        <f t="shared" si="7"/>
        <v>変　新規導入件数判定（通信端末）</v>
      </c>
      <c r="C194" s="135" t="str">
        <f>IF(AND(事業区分=1,入力シート!T309&lt;&gt;""),入力シート!T309,"")</f>
        <v/>
      </c>
      <c r="D194" s="439" t="s">
        <v>929</v>
      </c>
      <c r="E194" s="446" t="s">
        <v>628</v>
      </c>
      <c r="F194" s="236"/>
    </row>
    <row r="195" spans="1:6" x14ac:dyDescent="0.4">
      <c r="A195" s="133">
        <f>IF(B195&lt;&gt;"",COUNT(A$1:A194)+1,"")</f>
        <v>160</v>
      </c>
      <c r="B195" s="134" t="str">
        <f t="shared" si="7"/>
        <v>変　新規導入件数判定（ガスメーター）</v>
      </c>
      <c r="C195" s="135" t="str">
        <f>IF(AND(事業区分=1,入力シート!T310&lt;&gt;""),入力シート!T310,"")</f>
        <v/>
      </c>
      <c r="D195" s="440" t="s">
        <v>930</v>
      </c>
      <c r="E195" s="446" t="s">
        <v>628</v>
      </c>
      <c r="F195" s="236"/>
    </row>
    <row r="196" spans="1:6" x14ac:dyDescent="0.4">
      <c r="A196" s="133">
        <f>IF(B196&lt;&gt;"",COUNT(A$1:A195)+1,"")</f>
        <v>161</v>
      </c>
      <c r="B196" s="134" t="str">
        <f t="shared" si="7"/>
        <v>変　新規導入したいシステムの番号（スマートメータ―等）</v>
      </c>
      <c r="C196" s="137" t="str">
        <f>IF(AND(事業区分=1,入力シート!M315&lt;&gt;""),入力シート!M315,"")</f>
        <v/>
      </c>
      <c r="D196" s="440" t="s">
        <v>931</v>
      </c>
      <c r="E196" s="446" t="s">
        <v>628</v>
      </c>
      <c r="F196" s="236"/>
    </row>
    <row r="197" spans="1:6" x14ac:dyDescent="0.4">
      <c r="A197" s="133">
        <f>IF(B197&lt;&gt;"",COUNT(A$1:A196)+1,"")</f>
        <v>162</v>
      </c>
      <c r="B197" s="134" t="str">
        <f t="shared" si="7"/>
        <v>変　新規導入したいシステムの名称（スマートメータ―等）</v>
      </c>
      <c r="C197" s="135" t="str">
        <f>IF(AND(事業区分=1,入力シート!T315&lt;&gt;""),入力シート!T315,"")</f>
        <v/>
      </c>
      <c r="D197" s="440" t="s">
        <v>932</v>
      </c>
      <c r="E197" s="446" t="s">
        <v>628</v>
      </c>
      <c r="F197" s="236"/>
    </row>
    <row r="198" spans="1:6" x14ac:dyDescent="0.4">
      <c r="A198" s="133" t="str">
        <f>IF(B198&lt;&gt;"",COUNT(A$1:A197)+1,"")</f>
        <v/>
      </c>
      <c r="B198" s="442"/>
      <c r="C198" s="707" t="str">
        <f>IF(AND(事業区分=2,入力シート!M312&lt;&gt;""),入力シート!M312,"")</f>
        <v/>
      </c>
      <c r="D198" s="442" t="s">
        <v>440</v>
      </c>
      <c r="E198" s="610" t="s">
        <v>664</v>
      </c>
      <c r="F198" s="236"/>
    </row>
    <row r="199" spans="1:6" x14ac:dyDescent="0.4">
      <c r="A199" s="133" t="str">
        <f>IF(B199&lt;&gt;"",COUNT(A$1:A198)+1,"")</f>
        <v/>
      </c>
      <c r="B199" s="442"/>
      <c r="C199" s="707" t="str">
        <f>IF(AND(事業区分=2,入力シート!M313&lt;&gt;""),入力シート!M313,"")</f>
        <v/>
      </c>
      <c r="D199" s="442" t="s">
        <v>441</v>
      </c>
      <c r="E199" s="610" t="s">
        <v>664</v>
      </c>
      <c r="F199" s="236"/>
    </row>
    <row r="200" spans="1:6" x14ac:dyDescent="0.4">
      <c r="A200" s="133" t="str">
        <f>IF(B200&lt;&gt;"",COUNT(A$1:A199)+1,"")</f>
        <v/>
      </c>
      <c r="B200" s="442"/>
      <c r="C200" s="444" t="str">
        <f>IF(AND(事業区分=2,入力シート!T313&lt;&gt;""),入力シート!T313,"")</f>
        <v/>
      </c>
      <c r="D200" s="442" t="s">
        <v>442</v>
      </c>
      <c r="E200" s="610" t="s">
        <v>664</v>
      </c>
      <c r="F200" s="236"/>
    </row>
    <row r="201" spans="1:6" x14ac:dyDescent="0.4">
      <c r="A201" s="133">
        <f>IF(B201&lt;&gt;"",COUNT(A$1:A200)+1,"")</f>
        <v>163</v>
      </c>
      <c r="B201" s="134" t="str">
        <f t="shared" si="7"/>
        <v>変　導入予定台数（バルクローリー）</v>
      </c>
      <c r="C201" s="137" t="str">
        <f>IF(AND(事業区分=2,入力シート!M320&lt;&gt;""),入力シート!M320,"")</f>
        <v/>
      </c>
      <c r="D201" s="440" t="s">
        <v>933</v>
      </c>
      <c r="E201" s="446" t="s">
        <v>628</v>
      </c>
      <c r="F201" s="236"/>
    </row>
    <row r="202" spans="1:6" x14ac:dyDescent="0.4">
      <c r="A202" s="133">
        <f>IF(B202&lt;&gt;"",COUNT(A$1:A201)+1,"")</f>
        <v>164</v>
      </c>
      <c r="B202" s="134" t="str">
        <f t="shared" si="7"/>
        <v>変　導入事業所名（バルクローリー）</v>
      </c>
      <c r="C202" s="135" t="str">
        <f>IF(AND(事業区分=2,入力シート!H321&lt;&gt;""),入力シート!H321,"")</f>
        <v/>
      </c>
      <c r="D202" s="440" t="s">
        <v>934</v>
      </c>
      <c r="E202" s="446" t="s">
        <v>628</v>
      </c>
      <c r="F202" s="236"/>
    </row>
    <row r="203" spans="1:6" x14ac:dyDescent="0.4">
      <c r="A203" s="133">
        <f>IF(B203&lt;&gt;"",COUNT(A$1:A202)+1,"")</f>
        <v>165</v>
      </c>
      <c r="B203" s="134" t="str">
        <f t="shared" si="7"/>
        <v>変　導入事業所所在地（バルクローリー）</v>
      </c>
      <c r="C203" s="135" t="str">
        <f>IF(AND(事業区分=2,入力シート!T321&lt;&gt;""),入力シート!T321,"")</f>
        <v/>
      </c>
      <c r="D203" s="440" t="s">
        <v>935</v>
      </c>
      <c r="E203" s="446" t="s">
        <v>628</v>
      </c>
      <c r="F203" s="236"/>
    </row>
    <row r="204" spans="1:6" x14ac:dyDescent="0.4">
      <c r="A204" s="133">
        <f>IF(B204&lt;&gt;"",COUNT(A$1:A203)+1,"")</f>
        <v>166</v>
      </c>
      <c r="B204" s="134" t="str">
        <f t="shared" si="7"/>
        <v>変　新規か入替の番号（バルクローリー）</v>
      </c>
      <c r="C204" s="137" t="str">
        <f>IF(AND(事業区分=2,入力シート!AK321&lt;&gt;""),入力シート!AK321,"")</f>
        <v/>
      </c>
      <c r="D204" s="440" t="s">
        <v>936</v>
      </c>
      <c r="E204" s="446" t="s">
        <v>628</v>
      </c>
      <c r="F204" s="236"/>
    </row>
    <row r="205" spans="1:6" x14ac:dyDescent="0.4">
      <c r="A205" s="133">
        <f>IF(B205&lt;&gt;"",COUNT(A$1:A204)+1,"")</f>
        <v>167</v>
      </c>
      <c r="B205" s="134" t="str">
        <f t="shared" si="7"/>
        <v>変　新規か入替の別（バルクローリー）</v>
      </c>
      <c r="C205" s="135" t="str">
        <f>IF(AND(事業区分=2,入力シート!X325&lt;&gt;""),入力シート!X325,"")</f>
        <v/>
      </c>
      <c r="D205" s="440" t="s">
        <v>937</v>
      </c>
      <c r="E205" s="446" t="s">
        <v>628</v>
      </c>
      <c r="F205" s="236"/>
    </row>
    <row r="206" spans="1:6" x14ac:dyDescent="0.4">
      <c r="A206" s="133">
        <f>IF(B206&lt;&gt;"",COUNT(A$1:A205)+1,"")</f>
        <v>168</v>
      </c>
      <c r="B206" s="134" t="str">
        <f t="shared" si="7"/>
        <v>変　種別番号（バルクローリー）</v>
      </c>
      <c r="C206" s="137" t="str">
        <f>IF(AND(事業区分=2,入力シート!AR321&lt;&gt;""),入力シート!AR321,"")</f>
        <v/>
      </c>
      <c r="D206" s="440" t="s">
        <v>938</v>
      </c>
      <c r="E206" s="446" t="s">
        <v>628</v>
      </c>
      <c r="F206" s="236"/>
    </row>
    <row r="207" spans="1:6" x14ac:dyDescent="0.4">
      <c r="A207" s="133">
        <f>IF(B207&lt;&gt;"",COUNT(A$1:A206)+1,"")</f>
        <v>169</v>
      </c>
      <c r="B207" s="134" t="str">
        <f t="shared" si="7"/>
        <v>変　種別名称（バルクローリー）</v>
      </c>
      <c r="C207" s="135" t="str">
        <f>IF(AND(事業区分=2,入力シート!X326&lt;&gt;""),入力シート!X326,"")</f>
        <v/>
      </c>
      <c r="D207" s="440" t="s">
        <v>939</v>
      </c>
      <c r="E207" s="446" t="s">
        <v>628</v>
      </c>
      <c r="F207" s="236"/>
    </row>
    <row r="208" spans="1:6" x14ac:dyDescent="0.4">
      <c r="A208" s="133">
        <f>IF(B208&lt;&gt;"",COUNT(A$1:A207)+1,"")</f>
        <v>170</v>
      </c>
      <c r="B208" s="134" t="str">
        <f t="shared" si="7"/>
        <v>変　受託件数（バルクローリー）</v>
      </c>
      <c r="C208" s="137" t="str">
        <f>IF(AND(事業区分=2,入力シート!M323&lt;&gt;""),入力シート!M323,"")</f>
        <v/>
      </c>
      <c r="D208" s="440" t="s">
        <v>940</v>
      </c>
      <c r="E208" s="446" t="s">
        <v>628</v>
      </c>
      <c r="F208" s="236"/>
    </row>
    <row r="209" spans="1:6" x14ac:dyDescent="0.4">
      <c r="A209" s="133">
        <f>IF(B209&lt;&gt;"",COUNT(A$1:A208)+1,"")</f>
        <v>171</v>
      </c>
      <c r="B209" s="134" t="str">
        <f t="shared" si="7"/>
        <v>変　導入予定台数（容器配送車）</v>
      </c>
      <c r="C209" s="137" t="str">
        <f>IF(AND(事業区分=2,入力シート!M328&lt;&gt;""),入力シート!M328,"")</f>
        <v/>
      </c>
      <c r="D209" s="440" t="s">
        <v>941</v>
      </c>
      <c r="E209" s="446" t="s">
        <v>628</v>
      </c>
      <c r="F209" s="236"/>
    </row>
    <row r="210" spans="1:6" x14ac:dyDescent="0.4">
      <c r="A210" s="133">
        <f>IF(B210&lt;&gt;"",COUNT(A$1:A209)+1,"")</f>
        <v>172</v>
      </c>
      <c r="B210" s="134" t="str">
        <f t="shared" si="7"/>
        <v>変　導入事業所名（容器配送車）</v>
      </c>
      <c r="C210" s="135" t="str">
        <f>IF(AND(事業区分=2,入力シート!H329&lt;&gt;""),入力シート!H329,"")</f>
        <v/>
      </c>
      <c r="D210" s="440" t="s">
        <v>942</v>
      </c>
      <c r="E210" s="446" t="s">
        <v>628</v>
      </c>
      <c r="F210" s="236"/>
    </row>
    <row r="211" spans="1:6" x14ac:dyDescent="0.4">
      <c r="A211" s="133">
        <f>IF(B211&lt;&gt;"",COUNT(A$1:A210)+1,"")</f>
        <v>173</v>
      </c>
      <c r="B211" s="134" t="str">
        <f t="shared" si="7"/>
        <v>変　導入事業所所在地（容器配送車）</v>
      </c>
      <c r="C211" s="135" t="str">
        <f>IF(AND(事業区分=2,入力シート!T329&lt;&gt;""),入力シート!T329,"")</f>
        <v/>
      </c>
      <c r="D211" s="440" t="s">
        <v>943</v>
      </c>
      <c r="E211" s="446" t="s">
        <v>628</v>
      </c>
      <c r="F211" s="236"/>
    </row>
    <row r="212" spans="1:6" x14ac:dyDescent="0.4">
      <c r="A212" s="133">
        <f>IF(B212&lt;&gt;"",COUNT(A$1:A211)+1,"")</f>
        <v>174</v>
      </c>
      <c r="B212" s="134" t="str">
        <f t="shared" si="7"/>
        <v>変　新規か入替の番号（容器配送車）</v>
      </c>
      <c r="C212" s="137" t="str">
        <f>IF(AND(事業区分=2,入力シート!AK329&lt;&gt;""),入力シート!AK329,"")</f>
        <v/>
      </c>
      <c r="D212" s="440" t="s">
        <v>944</v>
      </c>
      <c r="E212" s="446" t="s">
        <v>628</v>
      </c>
      <c r="F212" s="236"/>
    </row>
    <row r="213" spans="1:6" x14ac:dyDescent="0.4">
      <c r="A213" s="133">
        <f>IF(B213&lt;&gt;"",COUNT(A$1:A212)+1,"")</f>
        <v>175</v>
      </c>
      <c r="B213" s="134" t="str">
        <f t="shared" si="7"/>
        <v>変　新規か入替の別（容器配送車）</v>
      </c>
      <c r="C213" s="135" t="str">
        <f>IF(AND(事業区分=2,入力シート!X334&lt;&gt;""),入力シート!X334,"")</f>
        <v/>
      </c>
      <c r="D213" s="440" t="s">
        <v>945</v>
      </c>
      <c r="E213" s="446" t="s">
        <v>628</v>
      </c>
      <c r="F213" s="236"/>
    </row>
    <row r="214" spans="1:6" x14ac:dyDescent="0.4">
      <c r="A214" s="133">
        <f>IF(B214&lt;&gt;"",COUNT(A$1:A213)+1,"")</f>
        <v>176</v>
      </c>
      <c r="B214" s="134" t="str">
        <f t="shared" si="7"/>
        <v>変　種別番号（容器配送車）</v>
      </c>
      <c r="C214" s="137" t="str">
        <f>IF(AND(事業区分=2,入力シート!AR329&lt;&gt;""),入力シート!AR329,"")</f>
        <v/>
      </c>
      <c r="D214" s="440" t="s">
        <v>946</v>
      </c>
      <c r="E214" s="446" t="s">
        <v>628</v>
      </c>
      <c r="F214" s="236"/>
    </row>
    <row r="215" spans="1:6" x14ac:dyDescent="0.4">
      <c r="A215" s="133">
        <f>IF(B215&lt;&gt;"",COUNT(A$1:A214)+1,"")</f>
        <v>177</v>
      </c>
      <c r="B215" s="134" t="str">
        <f t="shared" si="7"/>
        <v>変　種別名称（容器配送車）</v>
      </c>
      <c r="C215" s="135" t="str">
        <f>IF(AND(事業区分=2,入力シート!X335&lt;&gt;""),入力シート!X335,"")</f>
        <v/>
      </c>
      <c r="D215" s="440" t="s">
        <v>947</v>
      </c>
      <c r="E215" s="446" t="s">
        <v>628</v>
      </c>
      <c r="F215" s="236"/>
    </row>
    <row r="216" spans="1:6" x14ac:dyDescent="0.4">
      <c r="A216" s="133">
        <f>IF(B216&lt;&gt;"",COUNT(A$1:A215)+1,"")</f>
        <v>178</v>
      </c>
      <c r="B216" s="134" t="str">
        <f t="shared" si="7"/>
        <v>変　受託件数（容器配送車）</v>
      </c>
      <c r="C216" s="137" t="str">
        <f>IF(AND(事業区分=2,入力シート!M331&lt;&gt;""),入力シート!M331,"")</f>
        <v/>
      </c>
      <c r="D216" s="440" t="s">
        <v>948</v>
      </c>
      <c r="E216" s="446" t="s">
        <v>628</v>
      </c>
      <c r="F216" s="236"/>
    </row>
    <row r="217" spans="1:6" x14ac:dyDescent="0.4">
      <c r="A217" s="712">
        <f>IF(B217&lt;&gt;"",COUNT(A$1:A216)+1,"")</f>
        <v>179</v>
      </c>
      <c r="B217" s="713" t="str">
        <f t="shared" si="7"/>
        <v>変　今回導入したい車両</v>
      </c>
      <c r="C217" s="714" t="str">
        <f>IF(入力シート!M320&lt;&gt;"",C207,IF(入力シート!M320="",C215,""))</f>
        <v/>
      </c>
      <c r="D217" s="715" t="s">
        <v>949</v>
      </c>
      <c r="E217" s="446" t="s">
        <v>892</v>
      </c>
      <c r="F217" s="236"/>
    </row>
    <row r="218" spans="1:6" x14ac:dyDescent="0.4">
      <c r="A218" s="712">
        <f>IF(B218&lt;&gt;"",COUNT(A$1:A217)+1,"")</f>
        <v>180</v>
      </c>
      <c r="B218" s="713" t="str">
        <f t="shared" si="7"/>
        <v>変　今回導入したい台数</v>
      </c>
      <c r="C218" s="714" t="str">
        <f>IF(入力シート!M320&lt;&gt;"",C201,IF(入力シート!M320="",C209,""))</f>
        <v/>
      </c>
      <c r="D218" s="715" t="s">
        <v>950</v>
      </c>
      <c r="E218" s="446" t="s">
        <v>892</v>
      </c>
      <c r="F218" s="236"/>
    </row>
    <row r="219" spans="1:6" x14ac:dyDescent="0.4">
      <c r="A219" s="712">
        <f>IF(B219&lt;&gt;"",COUNT(A$1:A218)+1,"")</f>
        <v>181</v>
      </c>
      <c r="B219" s="713" t="str">
        <f t="shared" si="7"/>
        <v>変　導入事業所名</v>
      </c>
      <c r="C219" s="714" t="str">
        <f>IF(入力シート!M320&lt;&gt;"",C202,IF(入力シート!M320="",C210,""))</f>
        <v/>
      </c>
      <c r="D219" s="715" t="s">
        <v>951</v>
      </c>
      <c r="E219" s="446" t="s">
        <v>892</v>
      </c>
      <c r="F219" s="236"/>
    </row>
    <row r="220" spans="1:6" x14ac:dyDescent="0.4">
      <c r="A220" s="712">
        <f>IF(B220&lt;&gt;"",COUNT(A$1:A219)+1,"")</f>
        <v>182</v>
      </c>
      <c r="B220" s="713" t="str">
        <f t="shared" si="7"/>
        <v>変　受託件数</v>
      </c>
      <c r="C220" s="714" t="str">
        <f>IF(入力シート!M320&lt;&gt;"",C208,IF(入力シート!M320="",C216,""))</f>
        <v/>
      </c>
      <c r="D220" s="715" t="s">
        <v>952</v>
      </c>
      <c r="E220" s="446" t="s">
        <v>892</v>
      </c>
      <c r="F220" s="236"/>
    </row>
    <row r="221" spans="1:6" x14ac:dyDescent="0.4">
      <c r="A221" s="712">
        <f>IF(B221&lt;&gt;"",COUNT(A$1:A220)+1,"")</f>
        <v>183</v>
      </c>
      <c r="B221" s="713" t="str">
        <f t="shared" si="7"/>
        <v>変　新規か入替の別</v>
      </c>
      <c r="C221" s="714" t="str">
        <f>IF(入力シート!M320&lt;&gt;"",C205,IF(入力シート!M320="",C213,""))</f>
        <v/>
      </c>
      <c r="D221" s="715" t="s">
        <v>953</v>
      </c>
      <c r="E221" s="446" t="s">
        <v>892</v>
      </c>
      <c r="F221" s="236"/>
    </row>
    <row r="222" spans="1:6" x14ac:dyDescent="0.4">
      <c r="A222" s="712">
        <f>IF(B222&lt;&gt;"",COUNT(A$1:A221)+1,"")</f>
        <v>184</v>
      </c>
      <c r="B222" s="713" t="str">
        <f t="shared" si="7"/>
        <v>変　種別番号</v>
      </c>
      <c r="C222" s="714" t="str">
        <f>IF(入力シート!M320&lt;&gt;"",C206,IF(入力シート!M320="",C214,""))</f>
        <v/>
      </c>
      <c r="D222" s="715" t="s">
        <v>954</v>
      </c>
      <c r="E222" s="446" t="s">
        <v>892</v>
      </c>
      <c r="F222" s="236"/>
    </row>
    <row r="223" spans="1:6" x14ac:dyDescent="0.4">
      <c r="A223" s="133">
        <f>IF(B223&lt;&gt;"",COUNT(A$1:A222)+1,"")</f>
        <v>185</v>
      </c>
      <c r="B223" s="134" t="str">
        <f t="shared" si="7"/>
        <v>変　導入予定台数（充填機）</v>
      </c>
      <c r="C223" s="137" t="str">
        <f>IF(AND(事業区分=3,入力シート!M337&lt;&gt;""),入力シート!M337,"")</f>
        <v/>
      </c>
      <c r="D223" s="440" t="s">
        <v>955</v>
      </c>
      <c r="E223" s="446" t="s">
        <v>628</v>
      </c>
      <c r="F223" s="236"/>
    </row>
    <row r="224" spans="1:6" x14ac:dyDescent="0.4">
      <c r="A224" s="133">
        <f>IF(B224&lt;&gt;"",COUNT(A$1:A223)+1,"")</f>
        <v>186</v>
      </c>
      <c r="B224" s="134" t="str">
        <f t="shared" si="7"/>
        <v>変　導入事業所名（充填機）</v>
      </c>
      <c r="C224" s="135" t="str">
        <f>IF(AND(事業区分=3,入力シート!H338&lt;&gt;""),入力シート!H338,"")</f>
        <v/>
      </c>
      <c r="D224" s="440" t="s">
        <v>956</v>
      </c>
      <c r="E224" s="446" t="s">
        <v>628</v>
      </c>
      <c r="F224" s="236"/>
    </row>
    <row r="225" spans="1:6" x14ac:dyDescent="0.4">
      <c r="A225" s="133">
        <f>IF(B225&lt;&gt;"",COUNT(A$1:A224)+1,"")</f>
        <v>187</v>
      </c>
      <c r="B225" s="134" t="str">
        <f t="shared" si="7"/>
        <v>変　導入事業所所在地（充填機）</v>
      </c>
      <c r="C225" s="135" t="str">
        <f>IF(AND(事業区分=3,入力シート!T338&lt;&gt;""),入力シート!T338,"")</f>
        <v/>
      </c>
      <c r="D225" s="440" t="s">
        <v>957</v>
      </c>
      <c r="E225" s="446" t="s">
        <v>628</v>
      </c>
      <c r="F225" s="236"/>
    </row>
    <row r="226" spans="1:6" x14ac:dyDescent="0.4">
      <c r="A226" s="133">
        <f>IF(B226&lt;&gt;"",COUNT(A$1:A225)+1,"")</f>
        <v>188</v>
      </c>
      <c r="B226" s="134" t="str">
        <f t="shared" si="7"/>
        <v>変　種別番号（充填機）</v>
      </c>
      <c r="C226" s="137" t="str">
        <f>IF(AND(事業区分=3,入力シート!AR338&lt;&gt;""),入力シート!AR338,"")</f>
        <v/>
      </c>
      <c r="D226" s="440" t="s">
        <v>923</v>
      </c>
      <c r="E226" s="446" t="s">
        <v>628</v>
      </c>
      <c r="F226" s="236"/>
    </row>
    <row r="227" spans="1:6" x14ac:dyDescent="0.4">
      <c r="A227" s="133">
        <f>IF(B227&lt;&gt;"",COUNT(A$1:A226)+1,"")</f>
        <v>189</v>
      </c>
      <c r="B227" s="134" t="str">
        <f>IF(OR(提出様式="",提出様式="様式第6",提出様式="様式第7",提出様式="様式第12"),IF(D227&lt;&gt;"",D227,""),"")</f>
        <v>変　種別名称（充填機）</v>
      </c>
      <c r="C227" s="135" t="str">
        <f>IF(AND(事業区分=3,入力シート!X346&lt;&gt;""),入力シート!X346,"")</f>
        <v/>
      </c>
      <c r="D227" s="440" t="s">
        <v>975</v>
      </c>
      <c r="E227" s="446" t="s">
        <v>628</v>
      </c>
      <c r="F227" s="236"/>
    </row>
    <row r="228" spans="1:6" x14ac:dyDescent="0.4">
      <c r="A228" s="133">
        <f>IF(B228&lt;&gt;"",COUNT(A$1:A227)+1,"")</f>
        <v>190</v>
      </c>
      <c r="B228" s="134" t="str">
        <f t="shared" si="7"/>
        <v>変　年間充填数量（充填機）</v>
      </c>
      <c r="C228" s="137" t="str">
        <f>IF(AND(事業区分=3,入力シート!H340&lt;&gt;""),入力シート!H340,"")</f>
        <v/>
      </c>
      <c r="D228" s="440" t="s">
        <v>958</v>
      </c>
      <c r="E228" s="446" t="s">
        <v>628</v>
      </c>
      <c r="F228" s="236"/>
    </row>
    <row r="229" spans="1:6" x14ac:dyDescent="0.4">
      <c r="A229" s="133">
        <f>IF(B229&lt;&gt;"",COUNT(A$1:A228)+1,"")</f>
        <v>191</v>
      </c>
      <c r="B229" s="134" t="str">
        <f t="shared" si="7"/>
        <v>変　現在のメーカー名（充填機）</v>
      </c>
      <c r="C229" s="135" t="str">
        <f>IF(AND(事業区分=3,入力シート!T340&lt;&gt;""),入力シート!T340,"")</f>
        <v/>
      </c>
      <c r="D229" s="440" t="s">
        <v>959</v>
      </c>
      <c r="E229" s="446" t="s">
        <v>628</v>
      </c>
      <c r="F229" s="236"/>
    </row>
    <row r="230" spans="1:6" x14ac:dyDescent="0.4">
      <c r="A230" s="133">
        <f>IF(B230&lt;&gt;"",COUNT(A$1:A229)+1,"")</f>
        <v>192</v>
      </c>
      <c r="B230" s="134" t="str">
        <f t="shared" si="7"/>
        <v>変　設置年月日（充填機）</v>
      </c>
      <c r="C230" s="135" t="str">
        <f>IF(AND(事業区分=3,入力シート!AK340&lt;&gt;""),TEXT(入力シート!AK340,"ggge年m月d日"),"")</f>
        <v/>
      </c>
      <c r="D230" s="440" t="s">
        <v>960</v>
      </c>
      <c r="E230" s="446" t="s">
        <v>628</v>
      </c>
      <c r="F230" s="236"/>
    </row>
    <row r="231" spans="1:6" x14ac:dyDescent="0.4">
      <c r="A231" s="133">
        <f>IF(B231&lt;&gt;"",COUNT(A$1:A230)+1,"")</f>
        <v>193</v>
      </c>
      <c r="B231" s="134" t="str">
        <f t="shared" ref="B231:B244" si="8">IF(OR(提出様式="",提出様式="様式第6",提出様式="様式第7",提出様式="様式第12"),IF(D231&lt;&gt;"",D231,""),"")</f>
        <v>変　導入予定機器台数（充填機）</v>
      </c>
      <c r="C231" s="137" t="str">
        <f>IF(AND(事業区分=3,入力シート!Z349&lt;&gt;""),入力シート!Z349,"")</f>
        <v/>
      </c>
      <c r="D231" s="440" t="s">
        <v>961</v>
      </c>
      <c r="E231" s="446" t="s">
        <v>628</v>
      </c>
      <c r="F231" s="236"/>
    </row>
    <row r="232" spans="1:6" x14ac:dyDescent="0.4">
      <c r="A232" s="133">
        <f>IF(B232&lt;&gt;"",COUNT(A$1:A231)+1,"")</f>
        <v>194</v>
      </c>
      <c r="B232" s="134" t="str">
        <f t="shared" si="8"/>
        <v>変　導入予定機器台数（回転テーブル）</v>
      </c>
      <c r="C232" s="137" t="str">
        <f>IF(AND(事業区分=3,入力シート!Z350&lt;&gt;""),入力シート!Z350,"")</f>
        <v/>
      </c>
      <c r="D232" s="440" t="s">
        <v>962</v>
      </c>
      <c r="E232" s="446" t="s">
        <v>628</v>
      </c>
      <c r="F232" s="236"/>
    </row>
    <row r="233" spans="1:6" x14ac:dyDescent="0.4">
      <c r="A233" s="133">
        <f>IF(B233&lt;&gt;"",COUNT(A$1:A232)+1,"")</f>
        <v>195</v>
      </c>
      <c r="B233" s="134" t="str">
        <f t="shared" si="8"/>
        <v>変　導入予定機器台数（機器操作部）</v>
      </c>
      <c r="C233" s="137" t="str">
        <f>IF(AND(事業区分=3,入力シート!Z351&lt;&gt;""),入力シート!Z351,"")</f>
        <v/>
      </c>
      <c r="D233" s="440" t="s">
        <v>963</v>
      </c>
      <c r="E233" s="446" t="s">
        <v>628</v>
      </c>
      <c r="F233" s="236"/>
    </row>
    <row r="234" spans="1:6" x14ac:dyDescent="0.4">
      <c r="A234" s="133">
        <f>IF(B234&lt;&gt;"",COUNT(A$1:A233)+1,"")</f>
        <v>196</v>
      </c>
      <c r="B234" s="134" t="str">
        <f t="shared" si="8"/>
        <v>変　導入予定機器台数（バーコードリーダー）</v>
      </c>
      <c r="C234" s="137" t="str">
        <f>IF(AND(事業区分=3,入力シート!Z352&lt;&gt;""),入力シート!Z352,"")</f>
        <v/>
      </c>
      <c r="D234" s="440" t="s">
        <v>964</v>
      </c>
      <c r="E234" s="446" t="s">
        <v>628</v>
      </c>
      <c r="F234" s="236"/>
    </row>
    <row r="235" spans="1:6" x14ac:dyDescent="0.4">
      <c r="A235" s="133">
        <f>IF(B235&lt;&gt;"",COUNT(A$1:A234)+1,"")</f>
        <v>197</v>
      </c>
      <c r="B235" s="134" t="str">
        <f t="shared" si="8"/>
        <v>変　導入予定機器台数（チェーンコンベア）</v>
      </c>
      <c r="C235" s="137" t="str">
        <f>IF(AND(事業区分=3,入力シート!Z353&lt;&gt;""),入力シート!Z353,"")</f>
        <v/>
      </c>
      <c r="D235" s="440" t="s">
        <v>965</v>
      </c>
      <c r="E235" s="446" t="s">
        <v>628</v>
      </c>
      <c r="F235" s="236"/>
    </row>
    <row r="236" spans="1:6" x14ac:dyDescent="0.4">
      <c r="A236" s="133">
        <f>IF(B236&lt;&gt;"",COUNT(A$1:A235)+1,"")</f>
        <v>198</v>
      </c>
      <c r="B236" s="134" t="str">
        <f t="shared" si="8"/>
        <v>変　導入予定機器台数（防爆モーター）</v>
      </c>
      <c r="C236" s="137" t="str">
        <f>IF(AND(事業区分=3,入力シート!Z354&lt;&gt;""),入力シート!Z354,"")</f>
        <v/>
      </c>
      <c r="D236" s="440" t="s">
        <v>966</v>
      </c>
      <c r="E236" s="446" t="s">
        <v>628</v>
      </c>
      <c r="F236" s="236"/>
    </row>
    <row r="237" spans="1:6" x14ac:dyDescent="0.4">
      <c r="A237" s="133">
        <f>IF(B237&lt;&gt;"",COUNT(A$1:A236)+1,"")</f>
        <v>199</v>
      </c>
      <c r="B237" s="134" t="str">
        <f t="shared" si="8"/>
        <v>変　導入予定機器台数（バーローラー）</v>
      </c>
      <c r="C237" s="137" t="str">
        <f>IF(AND(事業区分=3,入力シート!Z355&lt;&gt;""),入力シート!Z355,"")</f>
        <v/>
      </c>
      <c r="D237" s="440" t="s">
        <v>967</v>
      </c>
      <c r="E237" s="446" t="s">
        <v>628</v>
      </c>
      <c r="F237" s="236"/>
    </row>
    <row r="238" spans="1:6" x14ac:dyDescent="0.4">
      <c r="A238" s="133">
        <f>IF(B238&lt;&gt;"",COUNT(A$1:A237)+1,"")</f>
        <v>200</v>
      </c>
      <c r="B238" s="134" t="str">
        <f t="shared" si="8"/>
        <v>変　導入予定機器台数（充填システム）</v>
      </c>
      <c r="C238" s="137" t="str">
        <f>IF(AND(事業区分=3,入力シート!Z356&lt;&gt;""),入力シート!Z356,"")</f>
        <v/>
      </c>
      <c r="D238" s="440" t="s">
        <v>968</v>
      </c>
      <c r="E238" s="446" t="s">
        <v>628</v>
      </c>
      <c r="F238" s="236"/>
    </row>
    <row r="239" spans="1:6" x14ac:dyDescent="0.4">
      <c r="A239" s="133">
        <f>IF(B239&lt;&gt;"",COUNT(A$1:A238)+1,"")</f>
        <v>201</v>
      </c>
      <c r="B239" s="134" t="str">
        <f t="shared" si="8"/>
        <v>変　導入予定機器台数（手入力①）</v>
      </c>
      <c r="C239" s="137" t="str">
        <f>IF(AND(事業区分=3,入力シート!Z357&lt;&gt;""),入力シート!Z357,"")</f>
        <v/>
      </c>
      <c r="D239" s="440" t="s">
        <v>969</v>
      </c>
      <c r="E239" s="446" t="s">
        <v>628</v>
      </c>
      <c r="F239" s="236"/>
    </row>
    <row r="240" spans="1:6" x14ac:dyDescent="0.4">
      <c r="A240" s="133">
        <f>IF(B240&lt;&gt;"",COUNT(A$1:A239)+1,"")</f>
        <v>202</v>
      </c>
      <c r="B240" s="134" t="str">
        <f t="shared" si="8"/>
        <v>変　導入予定機器台数（手入力②）</v>
      </c>
      <c r="C240" s="137" t="str">
        <f>IF(AND(事業区分=3,入力シート!Z358&lt;&gt;""),入力シート!Z358,"")</f>
        <v/>
      </c>
      <c r="D240" s="440" t="s">
        <v>970</v>
      </c>
      <c r="E240" s="446" t="s">
        <v>628</v>
      </c>
      <c r="F240" s="236"/>
    </row>
    <row r="241" spans="1:6" x14ac:dyDescent="0.4">
      <c r="A241" s="133">
        <f>IF(B241&lt;&gt;"",COUNT(A$1:A240)+1,"")</f>
        <v>203</v>
      </c>
      <c r="B241" s="134" t="str">
        <f t="shared" si="8"/>
        <v>変　導入予定機器台数（手入力③）</v>
      </c>
      <c r="C241" s="137" t="str">
        <f>IF(AND(事業区分=3,入力シート!Z359&lt;&gt;""),入力シート!Z359,"")</f>
        <v/>
      </c>
      <c r="D241" s="440" t="s">
        <v>971</v>
      </c>
      <c r="E241" s="446" t="s">
        <v>628</v>
      </c>
      <c r="F241" s="236"/>
    </row>
    <row r="242" spans="1:6" x14ac:dyDescent="0.4">
      <c r="A242" s="133">
        <f>IF(B242&lt;&gt;"",COUNT(A$1:A241)+1,"")</f>
        <v>204</v>
      </c>
      <c r="B242" s="134" t="str">
        <f t="shared" si="8"/>
        <v>変　導入予定機器設備（手入力①）</v>
      </c>
      <c r="C242" s="135" t="str">
        <f>IF(AND(事業区分=3,入力シート!N357&lt;&gt;""),入力シート!N357,"")</f>
        <v/>
      </c>
      <c r="D242" s="440" t="s">
        <v>972</v>
      </c>
      <c r="E242" s="446" t="s">
        <v>628</v>
      </c>
      <c r="F242" s="236"/>
    </row>
    <row r="243" spans="1:6" x14ac:dyDescent="0.4">
      <c r="A243" s="133">
        <f>IF(B243&lt;&gt;"",COUNT(A$1:A242)+1,"")</f>
        <v>205</v>
      </c>
      <c r="B243" s="134" t="str">
        <f t="shared" si="8"/>
        <v>変　導入予定機器設備（手入力②）</v>
      </c>
      <c r="C243" s="135" t="str">
        <f>IF(AND(事業区分=3,入力シート!N358&lt;&gt;""),入力シート!N358,"")</f>
        <v/>
      </c>
      <c r="D243" s="440" t="s">
        <v>973</v>
      </c>
      <c r="E243" s="446" t="s">
        <v>628</v>
      </c>
      <c r="F243" s="236"/>
    </row>
    <row r="244" spans="1:6" x14ac:dyDescent="0.4">
      <c r="A244" s="133">
        <f>IF(B244&lt;&gt;"",COUNT(A$1:A243)+1,"")</f>
        <v>206</v>
      </c>
      <c r="B244" s="134" t="str">
        <f t="shared" si="8"/>
        <v>変　導入予定機器設備（手入力③）</v>
      </c>
      <c r="C244" s="135" t="str">
        <f>IF(AND(事業区分=3,入力シート!N359&lt;&gt;""),入力シート!N359,"")</f>
        <v/>
      </c>
      <c r="D244" s="440" t="s">
        <v>974</v>
      </c>
      <c r="E244" s="446" t="s">
        <v>628</v>
      </c>
      <c r="F244" s="236"/>
    </row>
    <row r="245" spans="1:6" x14ac:dyDescent="0.4">
      <c r="A245" s="133">
        <f>IF(B245&lt;&gt;"",COUNT(A$1:A244)+1,"")</f>
        <v>207</v>
      </c>
      <c r="B245" s="134" t="str">
        <f t="shared" si="7"/>
        <v>補助事業に要する経費（イ）物品購入費</v>
      </c>
      <c r="C245" s="198" t="str">
        <f>IF(入力シート!M364&lt;&gt;"",入力シート!M364,"")</f>
        <v/>
      </c>
      <c r="D245" s="134" t="s">
        <v>443</v>
      </c>
      <c r="E245" s="28" t="s">
        <v>380</v>
      </c>
      <c r="F245" s="236"/>
    </row>
    <row r="246" spans="1:6" x14ac:dyDescent="0.4">
      <c r="A246" s="133">
        <f>IF(B246&lt;&gt;"",COUNT(A$1:A245)+1,"")</f>
        <v>208</v>
      </c>
      <c r="B246" s="134" t="str">
        <f t="shared" si="7"/>
        <v>補助事業に要する経費（ロ）消耗品費等</v>
      </c>
      <c r="C246" s="198" t="str">
        <f>IF(入力シート!M365&lt;&gt;"",入力シート!M365,"")</f>
        <v/>
      </c>
      <c r="D246" s="134" t="s">
        <v>444</v>
      </c>
      <c r="E246" s="28" t="s">
        <v>380</v>
      </c>
      <c r="F246" s="236"/>
    </row>
    <row r="247" spans="1:6" x14ac:dyDescent="0.4">
      <c r="A247" s="133">
        <f>IF(B247&lt;&gt;"",COUNT(A$1:A246)+1,"")</f>
        <v>209</v>
      </c>
      <c r="B247" s="134" t="str">
        <f t="shared" si="7"/>
        <v>補助事業に要する経費（ハ）その他</v>
      </c>
      <c r="C247" s="198" t="str">
        <f>IF(入力シート!M366&lt;&gt;"",入力シート!M366,"")</f>
        <v/>
      </c>
      <c r="D247" s="134" t="s">
        <v>445</v>
      </c>
      <c r="E247" s="28" t="s">
        <v>380</v>
      </c>
      <c r="F247" s="236"/>
    </row>
    <row r="248" spans="1:6" x14ac:dyDescent="0.4">
      <c r="A248" s="133">
        <f>IF(B248&lt;&gt;"",COUNT(A$1:A247)+1,"")</f>
        <v>210</v>
      </c>
      <c r="B248" s="134" t="str">
        <f t="shared" si="7"/>
        <v>補助対象経費（イ）物品購入費</v>
      </c>
      <c r="C248" s="198" t="str">
        <f>IF(入力シート!U364&lt;&gt;"",入力シート!U364,"")</f>
        <v/>
      </c>
      <c r="D248" s="134" t="s">
        <v>446</v>
      </c>
      <c r="E248" s="28" t="s">
        <v>380</v>
      </c>
      <c r="F248" s="236"/>
    </row>
    <row r="249" spans="1:6" x14ac:dyDescent="0.4">
      <c r="A249" s="133">
        <f>IF(B249&lt;&gt;"",COUNT(A$1:A248)+1,"")</f>
        <v>211</v>
      </c>
      <c r="B249" s="134" t="str">
        <f t="shared" si="7"/>
        <v>補助対象経費（ロ）消耗品費等</v>
      </c>
      <c r="C249" s="198" t="str">
        <f>IF(入力シート!U365&lt;&gt;"",入力シート!U365,"")</f>
        <v/>
      </c>
      <c r="D249" s="134" t="s">
        <v>447</v>
      </c>
      <c r="E249" s="28" t="s">
        <v>380</v>
      </c>
      <c r="F249" s="236"/>
    </row>
    <row r="250" spans="1:6" x14ac:dyDescent="0.4">
      <c r="A250" s="133">
        <f>IF(B250&lt;&gt;"",COUNT(A$1:A249)+1,"")</f>
        <v>212</v>
      </c>
      <c r="B250" s="134" t="str">
        <f t="shared" si="7"/>
        <v>補助対象経費（ハ）その他</v>
      </c>
      <c r="C250" s="198" t="str">
        <f>IF(入力シート!U366&lt;&gt;"",入力シート!U366,"")</f>
        <v/>
      </c>
      <c r="D250" s="134" t="s">
        <v>448</v>
      </c>
      <c r="E250" s="28" t="s">
        <v>380</v>
      </c>
      <c r="F250" s="236"/>
    </row>
    <row r="251" spans="1:6" x14ac:dyDescent="0.4">
      <c r="A251" s="133">
        <f>IF(B251&lt;&gt;"",COUNT(A$1:A250)+1,"")</f>
        <v>213</v>
      </c>
      <c r="B251" s="134" t="str">
        <f t="shared" si="7"/>
        <v>補助率</v>
      </c>
      <c r="C251" s="135" t="str">
        <f>IF(入力シート!AC367&lt;&gt;"",入力シート!AC367,"")</f>
        <v/>
      </c>
      <c r="D251" s="134" t="s">
        <v>449</v>
      </c>
      <c r="E251" s="28" t="s">
        <v>380</v>
      </c>
      <c r="F251" s="236"/>
    </row>
    <row r="252" spans="1:6" x14ac:dyDescent="0.4">
      <c r="A252" s="133">
        <f>IF(B252&lt;&gt;"",COUNT(A$1:A251)+1,"")</f>
        <v>214</v>
      </c>
      <c r="B252" s="134" t="str">
        <f t="shared" si="7"/>
        <v>補助金交付申請額（イ）物品購入費</v>
      </c>
      <c r="C252" s="198">
        <f>IF(入力シート!AG364&lt;&gt;"",入力シート!AG364,"")</f>
        <v>0</v>
      </c>
      <c r="D252" s="134" t="s">
        <v>450</v>
      </c>
      <c r="E252" s="28" t="s">
        <v>380</v>
      </c>
      <c r="F252" s="236"/>
    </row>
    <row r="253" spans="1:6" x14ac:dyDescent="0.4">
      <c r="A253" s="133">
        <f>IF(B253&lt;&gt;"",COUNT(A$1:A252)+1,"")</f>
        <v>215</v>
      </c>
      <c r="B253" s="134" t="str">
        <f t="shared" si="7"/>
        <v>補助金交付申請額（ロ）消耗品費等</v>
      </c>
      <c r="C253" s="198">
        <f>IF(入力シート!AG365&lt;&gt;"",入力シート!AG365,"")</f>
        <v>0</v>
      </c>
      <c r="D253" s="134" t="s">
        <v>451</v>
      </c>
      <c r="E253" s="28" t="s">
        <v>380</v>
      </c>
      <c r="F253" s="236"/>
    </row>
    <row r="254" spans="1:6" x14ac:dyDescent="0.4">
      <c r="A254" s="133">
        <f>IF(B254&lt;&gt;"",COUNT(A$1:A253)+1,"")</f>
        <v>216</v>
      </c>
      <c r="B254" s="134" t="str">
        <f t="shared" si="7"/>
        <v>補助金交付申請額（ハ）その他</v>
      </c>
      <c r="C254" s="198">
        <f>IF(入力シート!AG366&lt;&gt;"",入力シート!AG366,"")</f>
        <v>0</v>
      </c>
      <c r="D254" s="134" t="s">
        <v>452</v>
      </c>
      <c r="E254" s="28" t="s">
        <v>380</v>
      </c>
      <c r="F254" s="236"/>
    </row>
    <row r="255" spans="1:6" x14ac:dyDescent="0.4">
      <c r="A255" s="133">
        <f>IF(B255&lt;&gt;"",COUNT(A$1:A254)+1,"")</f>
        <v>217</v>
      </c>
      <c r="B255" s="134" t="str">
        <f t="shared" si="7"/>
        <v>補助事業に要する経費　計</v>
      </c>
      <c r="C255" s="198">
        <f>IF(入力シート!M367&lt;&gt;"",入力シート!M367,"")</f>
        <v>0</v>
      </c>
      <c r="D255" s="134" t="s">
        <v>453</v>
      </c>
      <c r="E255" s="28" t="s">
        <v>380</v>
      </c>
      <c r="F255" s="236"/>
    </row>
    <row r="256" spans="1:6" x14ac:dyDescent="0.4">
      <c r="A256" s="133">
        <f>IF(B256&lt;&gt;"",COUNT(A$1:A255)+1,"")</f>
        <v>218</v>
      </c>
      <c r="B256" s="134" t="str">
        <f t="shared" si="7"/>
        <v>補助対象経費　計</v>
      </c>
      <c r="C256" s="198">
        <f>IF(入力シート!U367&lt;&gt;"",入力シート!U367,"")</f>
        <v>0</v>
      </c>
      <c r="D256" s="134" t="s">
        <v>454</v>
      </c>
      <c r="E256" s="28" t="s">
        <v>380</v>
      </c>
      <c r="F256" s="236"/>
    </row>
    <row r="257" spans="1:7" x14ac:dyDescent="0.4">
      <c r="A257" s="133">
        <f>IF(B257&lt;&gt;"",COUNT(A$1:A256)+1,"")</f>
        <v>219</v>
      </c>
      <c r="B257" s="134" t="str">
        <f t="shared" si="7"/>
        <v>補助金交付申請額　計</v>
      </c>
      <c r="C257" s="198">
        <f>IF(入力シート!AG367&lt;&gt;"",入力シート!AG367,"")</f>
        <v>0</v>
      </c>
      <c r="D257" s="134" t="s">
        <v>455</v>
      </c>
      <c r="E257" s="28" t="s">
        <v>380</v>
      </c>
      <c r="F257" s="236"/>
    </row>
    <row r="258" spans="1:7" x14ac:dyDescent="0.4">
      <c r="A258" s="138">
        <f>IF(B258&lt;&gt;"",COUNT(A$1:A257)+1,"")</f>
        <v>220</v>
      </c>
      <c r="B258" s="139" t="str">
        <f t="shared" si="7"/>
        <v>当初計画との差異金額</v>
      </c>
      <c r="C258" s="197" t="str">
        <f>IF(入力シート!U368&lt;&gt;"",入力シート!U368,"")</f>
        <v/>
      </c>
      <c r="D258" s="140" t="s">
        <v>456</v>
      </c>
      <c r="E258" s="28" t="s">
        <v>380</v>
      </c>
      <c r="F258" s="236"/>
    </row>
    <row r="259" spans="1:7" x14ac:dyDescent="0.4">
      <c r="A259" s="138">
        <f>IF(B259&lt;&gt;"",COUNT(A$1:A258)+1,"")</f>
        <v>221</v>
      </c>
      <c r="B259" s="139" t="str">
        <f t="shared" si="7"/>
        <v>当初計画との差異率</v>
      </c>
      <c r="C259" s="308" t="str">
        <f>IF(入力シート!AC368&lt;&gt;"",入力シート!AC368*100,"")</f>
        <v/>
      </c>
      <c r="D259" s="140" t="s">
        <v>457</v>
      </c>
      <c r="E259" s="28" t="s">
        <v>380</v>
      </c>
      <c r="F259" s="236"/>
    </row>
    <row r="260" spans="1:7" x14ac:dyDescent="0.4">
      <c r="A260" s="138">
        <f>IF(B260&lt;&gt;"",COUNT(A$1:A259)+1,"")</f>
        <v>222</v>
      </c>
      <c r="B260" s="139" t="str">
        <f t="shared" si="7"/>
        <v>交付申請額判定</v>
      </c>
      <c r="C260" s="142" t="str">
        <f>IF(入力シート!C369&lt;&gt;"",入力シート!C369,"")</f>
        <v/>
      </c>
      <c r="D260" s="139" t="s">
        <v>458</v>
      </c>
      <c r="E260" s="28" t="s">
        <v>380</v>
      </c>
      <c r="F260" s="236"/>
    </row>
    <row r="261" spans="1:7" x14ac:dyDescent="0.4">
      <c r="A261" s="207" t="s">
        <v>381</v>
      </c>
      <c r="B261" s="208"/>
      <c r="C261" s="237"/>
      <c r="D261" s="208"/>
      <c r="E261" s="28" t="s">
        <v>380</v>
      </c>
      <c r="F261" s="236"/>
    </row>
    <row r="262" spans="1:7" ht="19.5" x14ac:dyDescent="0.4">
      <c r="A262" s="138">
        <f>IF(B262&lt;&gt;"",COUNT(A$1:A261)+1,"")</f>
        <v>223</v>
      </c>
      <c r="B262" s="139" t="str">
        <f t="shared" ref="B262" si="9">IF(OR(提出様式="",提出様式="様式第7と様式第12",提出様式="様式第12"),IF(D262&lt;&gt;"",D262,""),"")</f>
        <v>計画変更申請日</v>
      </c>
      <c r="C262" s="142" t="str">
        <f>IF(OR(入力シート!M13&lt;&gt;"",入力シート!M14&lt;&gt;""),TEXT(MAX(入力シート!M13:S14),"ggge年m月d日"),"")</f>
        <v/>
      </c>
      <c r="D262" s="139" t="s">
        <v>258</v>
      </c>
      <c r="E262" s="28" t="s">
        <v>380</v>
      </c>
      <c r="F262" s="236"/>
      <c r="G262"/>
    </row>
    <row r="263" spans="1:7" x14ac:dyDescent="0.4">
      <c r="A263" s="133">
        <f>IF(B263&lt;&gt;"",COUNT(A$1:A262)+1,"")</f>
        <v>224</v>
      </c>
      <c r="B263" s="134" t="str">
        <f t="shared" ref="B263:B389" si="10">IF(OR(提出様式="",提出様式="様式第7と様式第12",提出様式="様式第12"),IF(D263&lt;&gt;"",D263,""),"")</f>
        <v>事業開始日</v>
      </c>
      <c r="C263" s="135" t="str">
        <f>IF(入力シート!M381&lt;&gt;"",TEXT(入力シート!M381,"ggge年m月d日"),"")</f>
        <v/>
      </c>
      <c r="D263" s="141" t="s">
        <v>520</v>
      </c>
      <c r="E263" s="28" t="s">
        <v>380</v>
      </c>
      <c r="F263" s="236"/>
    </row>
    <row r="264" spans="1:7" x14ac:dyDescent="0.4">
      <c r="A264" s="133">
        <f>IF(B264&lt;&gt;"",COUNT(A$1:A263)+1,"")</f>
        <v>225</v>
      </c>
      <c r="B264" s="134" t="str">
        <f t="shared" si="10"/>
        <v>事業完了日</v>
      </c>
      <c r="C264" s="135" t="str">
        <f>IF(入力シート!M382&lt;&gt;"",TEXT(入力シート!M382,"ggge年m月d日"),"")</f>
        <v/>
      </c>
      <c r="D264" s="141" t="s">
        <v>521</v>
      </c>
      <c r="E264" s="28" t="s">
        <v>380</v>
      </c>
      <c r="F264" s="236"/>
    </row>
    <row r="265" spans="1:7" x14ac:dyDescent="0.4">
      <c r="A265" s="133">
        <f>IF(B265&lt;&gt;"",COUNT(A$1:A264)+1,"")</f>
        <v>226</v>
      </c>
      <c r="B265" s="134" t="str">
        <f t="shared" si="10"/>
        <v>見込める効果</v>
      </c>
      <c r="C265" s="135" t="str">
        <f>IF(入力シート!C385&lt;&gt;"",入力シート!C385,"")</f>
        <v/>
      </c>
      <c r="D265" s="439" t="s">
        <v>807</v>
      </c>
      <c r="E265" s="446" t="s">
        <v>628</v>
      </c>
      <c r="F265" s="236"/>
    </row>
    <row r="266" spans="1:7" x14ac:dyDescent="0.4">
      <c r="A266" s="441" t="str">
        <f>IF(B266&lt;&gt;"",COUNT(A$1:A265)+1,"")</f>
        <v/>
      </c>
      <c r="B266" s="442"/>
      <c r="C266" s="444" t="str">
        <f>IF(AND(事業区分=1,入力シート!M393&lt;&gt;""),入力シート!M393,"")</f>
        <v/>
      </c>
      <c r="D266" s="442" t="s">
        <v>246</v>
      </c>
      <c r="E266" s="610" t="s">
        <v>664</v>
      </c>
      <c r="F266" s="236"/>
    </row>
    <row r="267" spans="1:7" x14ac:dyDescent="0.4">
      <c r="A267" s="441" t="str">
        <f>IF(B267&lt;&gt;"",COUNT(A$1:A266)+1,"")</f>
        <v/>
      </c>
      <c r="B267" s="442"/>
      <c r="C267" s="444" t="str">
        <f>IF(AND(事業区分=1,入力シート!M394&lt;&gt;""),入力シート!M394,"")</f>
        <v/>
      </c>
      <c r="D267" s="442" t="s">
        <v>247</v>
      </c>
      <c r="E267" s="610" t="s">
        <v>664</v>
      </c>
      <c r="F267" s="236"/>
    </row>
    <row r="268" spans="1:7" x14ac:dyDescent="0.4">
      <c r="A268" s="441" t="str">
        <f>IF(B268&lt;&gt;"",COUNT(A$1:A267)+1,"")</f>
        <v/>
      </c>
      <c r="B268" s="442"/>
      <c r="C268" s="444" t="str">
        <f>IF(AND(事業区分=1,入力シート!M395&lt;&gt;""),入力シート!M395,"")</f>
        <v/>
      </c>
      <c r="D268" s="613" t="s">
        <v>387</v>
      </c>
      <c r="E268" s="610" t="s">
        <v>664</v>
      </c>
      <c r="F268" s="236"/>
    </row>
    <row r="269" spans="1:7" x14ac:dyDescent="0.4">
      <c r="A269" s="441" t="str">
        <f>IF(B269&lt;&gt;"",COUNT(A$1:A268)+1,"")</f>
        <v/>
      </c>
      <c r="B269" s="442"/>
      <c r="C269" s="612" t="str">
        <f>IF(AND(事業区分=1,入力シート!M396&lt;&gt;""),入力シート!M396*100,"")</f>
        <v/>
      </c>
      <c r="D269" s="613" t="s">
        <v>388</v>
      </c>
      <c r="E269" s="610" t="s">
        <v>664</v>
      </c>
      <c r="F269" s="236"/>
    </row>
    <row r="270" spans="1:7" x14ac:dyDescent="0.4">
      <c r="A270" s="441" t="str">
        <f>IF(B270&lt;&gt;"",COUNT(A$1:A269)+1,"")</f>
        <v/>
      </c>
      <c r="B270" s="442"/>
      <c r="C270" s="444" t="str">
        <f>IF(AND(事業区分=1,入力シート!M397&lt;&gt;""),入力シート!M397,"")</f>
        <v/>
      </c>
      <c r="D270" s="442" t="s">
        <v>248</v>
      </c>
      <c r="E270" s="610" t="s">
        <v>664</v>
      </c>
      <c r="F270" s="236"/>
    </row>
    <row r="271" spans="1:7" x14ac:dyDescent="0.4">
      <c r="A271" s="441" t="str">
        <f>IF(B271&lt;&gt;"",COUNT(A$1:A270)+1,"")</f>
        <v/>
      </c>
      <c r="B271" s="442"/>
      <c r="C271" s="444" t="str">
        <f>IF(AND(事業区分=1,C262&lt;&gt;""),TEXT(C262,"ggge年m月d日"),"")</f>
        <v/>
      </c>
      <c r="D271" s="442" t="s">
        <v>249</v>
      </c>
      <c r="E271" s="610" t="s">
        <v>664</v>
      </c>
      <c r="F271" s="236"/>
    </row>
    <row r="272" spans="1:7" x14ac:dyDescent="0.4">
      <c r="A272" s="441" t="str">
        <f>IF(B272&lt;&gt;"",COUNT(A$1:A271)+1,"")</f>
        <v/>
      </c>
      <c r="B272" s="442"/>
      <c r="C272" s="444" t="str">
        <f>IF(AND(事業区分=1,入力シート!M398&lt;&gt;""),入力シート!M398,"")</f>
        <v/>
      </c>
      <c r="D272" s="442" t="s">
        <v>250</v>
      </c>
      <c r="E272" s="610" t="s">
        <v>664</v>
      </c>
      <c r="F272" s="236"/>
    </row>
    <row r="273" spans="1:7" ht="19.5" x14ac:dyDescent="0.4">
      <c r="A273" s="441" t="str">
        <f>IF(B273&lt;&gt;"",COUNT(A$1:A272)+1,"")</f>
        <v/>
      </c>
      <c r="B273" s="442"/>
      <c r="C273" s="444" t="str">
        <f>IF(AND(事業区分=1,入力シート!M398&lt;&gt;""),入力シート!X398,"")</f>
        <v/>
      </c>
      <c r="D273" s="442" t="s">
        <v>251</v>
      </c>
      <c r="E273" s="610" t="s">
        <v>664</v>
      </c>
      <c r="F273" s="236"/>
      <c r="G273"/>
    </row>
    <row r="274" spans="1:7" ht="19.5" x14ac:dyDescent="0.4">
      <c r="A274" s="133">
        <f>IF(B274&lt;&gt;"",COUNT(A$1:A273)+1,"")</f>
        <v>227</v>
      </c>
      <c r="B274" s="134" t="str">
        <f t="shared" si="10"/>
        <v>区分１　交付申請書で計画した新規導入件数（通信端末）</v>
      </c>
      <c r="C274" s="137" t="str">
        <f>IF(AND(事業区分=1,入力シート!M393&lt;&gt;""),入力シート!M393,"")</f>
        <v/>
      </c>
      <c r="D274" s="439" t="s">
        <v>808</v>
      </c>
      <c r="E274" s="446" t="s">
        <v>628</v>
      </c>
      <c r="F274" s="236"/>
      <c r="G274"/>
    </row>
    <row r="275" spans="1:7" ht="19.5" x14ac:dyDescent="0.4">
      <c r="A275" s="133">
        <f>IF(B275&lt;&gt;"",COUNT(A$1:A274)+1,"")</f>
        <v>228</v>
      </c>
      <c r="B275" s="134" t="str">
        <f t="shared" si="10"/>
        <v>区分１　交付申請書で計画した導入システムの名称</v>
      </c>
      <c r="C275" s="137" t="str">
        <f>IF(AND(事業区分=1,入力シート!T110&lt;&gt;""),入力シート!T110,"")</f>
        <v/>
      </c>
      <c r="D275" s="439" t="s">
        <v>919</v>
      </c>
      <c r="E275" s="446" t="s">
        <v>628</v>
      </c>
      <c r="F275" s="236"/>
      <c r="G275"/>
    </row>
    <row r="276" spans="1:7" ht="19.5" x14ac:dyDescent="0.4">
      <c r="A276" s="133">
        <f>IF(B276&lt;&gt;"",COUNT(A$1:A275)+1,"")</f>
        <v>229</v>
      </c>
      <c r="B276" s="134" t="str">
        <f t="shared" si="10"/>
        <v>区分１　変更した新規導入件数（通信端末）</v>
      </c>
      <c r="C276" s="137" t="str">
        <f>IF(AND(事業区分=1,入力シート!M394&lt;&gt;""),入力シート!M394,"")</f>
        <v/>
      </c>
      <c r="D276" s="440" t="s">
        <v>809</v>
      </c>
      <c r="E276" s="446" t="s">
        <v>628</v>
      </c>
      <c r="F276" s="236"/>
      <c r="G276"/>
    </row>
    <row r="277" spans="1:7" ht="19.5" x14ac:dyDescent="0.4">
      <c r="A277" s="133">
        <f>IF(B277&lt;&gt;"",COUNT(A$1:A276)+1,"")</f>
        <v>230</v>
      </c>
      <c r="B277" s="134" t="str">
        <f t="shared" si="10"/>
        <v>区分１　変更した新規導入システムの名称</v>
      </c>
      <c r="C277" s="137" t="str">
        <f>IF(AND(事業区分=1,入力シート!T315&lt;&gt;""),入力シート!T315,"")</f>
        <v/>
      </c>
      <c r="D277" s="440" t="s">
        <v>920</v>
      </c>
      <c r="E277" s="446" t="s">
        <v>628</v>
      </c>
      <c r="F277" s="236"/>
      <c r="G277"/>
    </row>
    <row r="278" spans="1:7" ht="19.5" x14ac:dyDescent="0.4">
      <c r="A278" s="133">
        <f>IF(B278&lt;&gt;"",COUNT(A$1:A277)+1,"")</f>
        <v>231</v>
      </c>
      <c r="B278" s="139" t="str">
        <f t="shared" si="10"/>
        <v>区分１　差異件数（通信端末）</v>
      </c>
      <c r="C278" s="711" t="str">
        <f>IF(AND(事業区分=1,入力シート!M395&lt;&gt;""),入力シート!M395,"")</f>
        <v/>
      </c>
      <c r="D278" s="709" t="s">
        <v>810</v>
      </c>
      <c r="E278" s="446" t="s">
        <v>628</v>
      </c>
      <c r="F278" s="236"/>
      <c r="G278"/>
    </row>
    <row r="279" spans="1:7" ht="19.5" x14ac:dyDescent="0.4">
      <c r="A279" s="133">
        <f>IF(B279&lt;&gt;"",COUNT(A$1:A278)+1,"")</f>
        <v>232</v>
      </c>
      <c r="B279" s="139" t="str">
        <f t="shared" si="10"/>
        <v>区分１　差異率（通信端末）</v>
      </c>
      <c r="C279" s="308" t="str">
        <f>IF(AND(事業区分=1,入力シート!M396&lt;&gt;""),入力シート!M396*100,"")</f>
        <v/>
      </c>
      <c r="D279" s="709" t="s">
        <v>811</v>
      </c>
      <c r="E279" s="446" t="s">
        <v>628</v>
      </c>
      <c r="F279" s="236"/>
      <c r="G279"/>
    </row>
    <row r="280" spans="1:7" ht="19.5" x14ac:dyDescent="0.4">
      <c r="A280" s="133">
        <f>IF(B280&lt;&gt;"",COUNT(A$1:A279)+1,"")</f>
        <v>233</v>
      </c>
      <c r="B280" s="139" t="str">
        <f t="shared" si="10"/>
        <v>区分１　計画変更判定（通信端末）</v>
      </c>
      <c r="C280" s="142" t="str">
        <f>IF(AND(事業区分=1,入力シート!M397&lt;&gt;""),入力シート!M397,"")</f>
        <v/>
      </c>
      <c r="D280" s="709" t="s">
        <v>812</v>
      </c>
      <c r="E280" s="446" t="s">
        <v>882</v>
      </c>
      <c r="F280" s="236"/>
      <c r="G280"/>
    </row>
    <row r="281" spans="1:7" ht="19.5" x14ac:dyDescent="0.4">
      <c r="A281" s="133">
        <f>IF(B281&lt;&gt;"",COUNT(A$1:A280)+1,"")</f>
        <v>234</v>
      </c>
      <c r="B281" s="139" t="str">
        <f t="shared" ref="B281" si="11">IF(OR(提出様式="",提出様式="様式第7と様式第12",提出様式="様式第12"),IF(D281&lt;&gt;"",D281,""),"")</f>
        <v>区分１　計画変更申請日</v>
      </c>
      <c r="C281" s="142" t="str">
        <f>IF(AND(事業区分=1,C262&lt;&gt;""),TEXT(C262,"ggge年m月d日"),"")</f>
        <v/>
      </c>
      <c r="D281" s="709" t="s">
        <v>883</v>
      </c>
      <c r="E281" s="446" t="s">
        <v>882</v>
      </c>
      <c r="F281" s="236"/>
      <c r="G281"/>
    </row>
    <row r="282" spans="1:7" ht="19.5" x14ac:dyDescent="0.4">
      <c r="A282" s="133">
        <f>IF(B282&lt;&gt;"",COUNT(A$1:A281)+1,"")</f>
        <v>235</v>
      </c>
      <c r="B282" s="134" t="str">
        <f t="shared" si="10"/>
        <v>区分１　交付申請書で計画した新規導入件数（ガスメーター）</v>
      </c>
      <c r="C282" s="137" t="str">
        <f>IF(AND(事業区分=1,入力シート!AG393&lt;&gt;""),入力シート!AG393,"")</f>
        <v/>
      </c>
      <c r="D282" s="439" t="s">
        <v>816</v>
      </c>
      <c r="E282" s="446" t="s">
        <v>628</v>
      </c>
      <c r="F282" s="236"/>
      <c r="G282"/>
    </row>
    <row r="283" spans="1:7" ht="19.5" x14ac:dyDescent="0.4">
      <c r="A283" s="133">
        <f>IF(B283&lt;&gt;"",COUNT(A$1:A282)+1,"")</f>
        <v>236</v>
      </c>
      <c r="B283" s="134" t="str">
        <f t="shared" si="10"/>
        <v>区分１　変更した新規導入件数（ガスメーター）</v>
      </c>
      <c r="C283" s="137" t="str">
        <f>IF(AND(事業区分=1,入力シート!AG394&lt;&gt;""),入力シート!AG394,"")</f>
        <v/>
      </c>
      <c r="D283" s="440" t="s">
        <v>817</v>
      </c>
      <c r="E283" s="446" t="s">
        <v>628</v>
      </c>
      <c r="F283" s="236"/>
      <c r="G283"/>
    </row>
    <row r="284" spans="1:7" ht="19.5" x14ac:dyDescent="0.4">
      <c r="A284" s="133">
        <f>IF(B284&lt;&gt;"",COUNT(A$1:A283)+1,"")</f>
        <v>237</v>
      </c>
      <c r="B284" s="139" t="str">
        <f t="shared" si="10"/>
        <v>区分１　差異件数（ガスメーター）</v>
      </c>
      <c r="C284" s="711" t="str">
        <f>IF(AND(事業区分=1,入力シート!AG395&lt;&gt;""),入力シート!AG395,"")</f>
        <v/>
      </c>
      <c r="D284" s="709" t="s">
        <v>818</v>
      </c>
      <c r="E284" s="446" t="s">
        <v>628</v>
      </c>
      <c r="F284" s="236"/>
      <c r="G284"/>
    </row>
    <row r="285" spans="1:7" ht="19.5" x14ac:dyDescent="0.4">
      <c r="A285" s="133">
        <f>IF(B285&lt;&gt;"",COUNT(A$1:A284)+1,"")</f>
        <v>238</v>
      </c>
      <c r="B285" s="139" t="str">
        <f t="shared" si="10"/>
        <v>区分１　差異率（ガスメーター）</v>
      </c>
      <c r="C285" s="308" t="str">
        <f>IF(AND(事業区分=1,入力シート!AG396&lt;&gt;""),入力シート!AG396*100,"")</f>
        <v/>
      </c>
      <c r="D285" s="709" t="s">
        <v>819</v>
      </c>
      <c r="E285" s="446" t="s">
        <v>628</v>
      </c>
      <c r="F285" s="236"/>
      <c r="G285"/>
    </row>
    <row r="286" spans="1:7" ht="19.5" x14ac:dyDescent="0.4">
      <c r="A286" s="133">
        <f>IF(B286&lt;&gt;"",COUNT(A$1:A285)+1,"")</f>
        <v>239</v>
      </c>
      <c r="B286" s="139" t="str">
        <f t="shared" si="10"/>
        <v>区分１　計画変更判定（ガスメーター）</v>
      </c>
      <c r="C286" s="142" t="str">
        <f>IF(AND(事業区分=1,入力シート!AG397&lt;&gt;""),入力シート!AG397,"")</f>
        <v/>
      </c>
      <c r="D286" s="709" t="s">
        <v>820</v>
      </c>
      <c r="E286" s="446" t="s">
        <v>628</v>
      </c>
      <c r="F286" s="236"/>
      <c r="G286"/>
    </row>
    <row r="287" spans="1:7" ht="19.5" x14ac:dyDescent="0.4">
      <c r="A287" s="133">
        <f>IF(B287&lt;&gt;"",COUNT(A$1:A286)+1,"")</f>
        <v>240</v>
      </c>
      <c r="B287" s="134" t="str">
        <f t="shared" si="10"/>
        <v>区分１　計画変更申請日</v>
      </c>
      <c r="C287" s="135" t="str">
        <f>IF(AND(事業区分=1,C262&lt;&gt;""),TEXT(C262,"ggge年m月d日"),"")</f>
        <v/>
      </c>
      <c r="D287" s="440" t="s">
        <v>813</v>
      </c>
      <c r="E287" s="446" t="s">
        <v>628</v>
      </c>
      <c r="F287" s="236"/>
      <c r="G287"/>
    </row>
    <row r="288" spans="1:7" ht="19.5" x14ac:dyDescent="0.4">
      <c r="A288" s="133">
        <f>IF(B288&lt;&gt;"",COUNT(A$1:A287)+1,"")</f>
        <v>241</v>
      </c>
      <c r="B288" s="134" t="str">
        <f t="shared" si="10"/>
        <v>区分１　今回、補助事業で導入した件数（通信端末）</v>
      </c>
      <c r="C288" s="137" t="str">
        <f>IF(AND(事業区分=1,入力シート!M406&lt;&gt;""),入力シート!M406,"")</f>
        <v/>
      </c>
      <c r="D288" s="440" t="s">
        <v>814</v>
      </c>
      <c r="E288" s="446" t="s">
        <v>628</v>
      </c>
      <c r="F288" s="236"/>
      <c r="G288"/>
    </row>
    <row r="289" spans="1:7" ht="19.5" x14ac:dyDescent="0.4">
      <c r="A289" s="133">
        <f>IF(B289&lt;&gt;"",COUNT(A$1:A288)+1,"")</f>
        <v>242</v>
      </c>
      <c r="B289" s="134" t="str">
        <f t="shared" si="10"/>
        <v>区分１　今回、補助事業で導入した件数（ガスメーター）</v>
      </c>
      <c r="C289" s="137" t="str">
        <f>IF(AND(事業区分=1,入力シート!M407&lt;&gt;""),入力シート!M407,"")</f>
        <v/>
      </c>
      <c r="D289" s="440" t="s">
        <v>815</v>
      </c>
      <c r="E289" s="446" t="s">
        <v>628</v>
      </c>
      <c r="F289" s="236"/>
      <c r="G289"/>
    </row>
    <row r="290" spans="1:7" ht="19.5" x14ac:dyDescent="0.4">
      <c r="A290" s="133">
        <f>IF(B290&lt;&gt;"",COUNT(A$1:A289)+1,"")</f>
        <v>243</v>
      </c>
      <c r="B290" s="134" t="str">
        <f t="shared" si="10"/>
        <v>区分１　実績件数判定（通信端末）</v>
      </c>
      <c r="C290" s="135" t="str">
        <f>IF(AND(事業区分=1,入力シート!X406&lt;&gt;""),入力シート!X406,"")</f>
        <v/>
      </c>
      <c r="D290" s="439" t="s">
        <v>821</v>
      </c>
      <c r="E290" s="446" t="s">
        <v>628</v>
      </c>
      <c r="F290" s="236"/>
      <c r="G290"/>
    </row>
    <row r="291" spans="1:7" ht="19.5" x14ac:dyDescent="0.4">
      <c r="A291" s="133">
        <f>IF(B291&lt;&gt;"",COUNT(A$1:A290)+1,"")</f>
        <v>244</v>
      </c>
      <c r="B291" s="134" t="str">
        <f t="shared" si="10"/>
        <v>区分１　実績件数判定（ガスメーター）</v>
      </c>
      <c r="C291" s="135" t="str">
        <f>IF(AND(事業区分=1,入力シート!X407&lt;&gt;""),入力シート!X407,"")</f>
        <v/>
      </c>
      <c r="D291" s="440" t="s">
        <v>822</v>
      </c>
      <c r="E291" s="446" t="s">
        <v>628</v>
      </c>
      <c r="F291" s="236"/>
      <c r="G291"/>
    </row>
    <row r="292" spans="1:7" ht="19.5" x14ac:dyDescent="0.4">
      <c r="A292" s="133">
        <f>IF(B292&lt;&gt;"",COUNT(A$1:A291)+1,"")</f>
        <v>245</v>
      </c>
      <c r="B292" s="134" t="str">
        <f t="shared" si="10"/>
        <v>区分１　今回導入したシステムの番号</v>
      </c>
      <c r="C292" s="716" t="str">
        <f>IF(AND(事業区分=1,入力シート!M409&lt;&gt;""),入力シート!M409,"")</f>
        <v/>
      </c>
      <c r="D292" s="440" t="s">
        <v>823</v>
      </c>
      <c r="E292" s="446" t="s">
        <v>628</v>
      </c>
      <c r="F292" s="236"/>
      <c r="G292"/>
    </row>
    <row r="293" spans="1:7" ht="19.5" x14ac:dyDescent="0.4">
      <c r="A293" s="133">
        <f>IF(B293&lt;&gt;"",COUNT(A$1:A292)+1,"")</f>
        <v>246</v>
      </c>
      <c r="B293" s="134" t="str">
        <f t="shared" si="10"/>
        <v>区分１　今回導入したシステムの名称</v>
      </c>
      <c r="C293" s="135" t="str">
        <f>IF(AND(事業区分=1,入力シート!T409&lt;&gt;""),入力シート!T409,"")</f>
        <v/>
      </c>
      <c r="D293" s="440" t="s">
        <v>824</v>
      </c>
      <c r="E293" s="446" t="s">
        <v>628</v>
      </c>
      <c r="F293" s="236"/>
      <c r="G293"/>
    </row>
    <row r="294" spans="1:7" ht="19.5" x14ac:dyDescent="0.4">
      <c r="A294" s="133">
        <f>IF(B294&lt;&gt;"",COUNT(A$1:A293)+1,"")</f>
        <v>247</v>
      </c>
      <c r="B294" s="134" t="str">
        <f t="shared" si="10"/>
        <v>区分2　導入予定台数（バルクローリー）</v>
      </c>
      <c r="C294" s="137" t="str">
        <f>IF(AND(事業区分=2,入力シート!M414&lt;&gt;""),入力シート!M414,"")</f>
        <v/>
      </c>
      <c r="D294" s="440" t="s">
        <v>825</v>
      </c>
      <c r="E294" s="446" t="s">
        <v>628</v>
      </c>
      <c r="F294" s="236"/>
      <c r="G294"/>
    </row>
    <row r="295" spans="1:7" ht="19.5" x14ac:dyDescent="0.4">
      <c r="A295" s="712">
        <f>IF(B295&lt;&gt;"",COUNT(A$1:A294)+1,"")</f>
        <v>248</v>
      </c>
      <c r="B295" s="713" t="str">
        <f t="shared" ref="B295:B305" si="12">IF(OR(提出様式="",提出様式="様式第7と様式第12",提出様式="様式第12"),IF(D295&lt;&gt;"",D295,""),"")</f>
        <v>区分2　差異台数（バルクローリー）</v>
      </c>
      <c r="C295" s="714" t="str">
        <f>IF(AND(事業区分=2,入力シート!M115&lt;&gt;""),入力シート!M115-入力シート!M320,"")</f>
        <v/>
      </c>
      <c r="D295" s="715" t="s">
        <v>977</v>
      </c>
      <c r="E295" s="446" t="s">
        <v>863</v>
      </c>
      <c r="F295" s="236"/>
      <c r="G295"/>
    </row>
    <row r="296" spans="1:7" ht="19.5" x14ac:dyDescent="0.4">
      <c r="A296" s="133">
        <f>IF(B296&lt;&gt;"",COUNT(A$1:A295)+1,"")</f>
        <v>249</v>
      </c>
      <c r="B296" s="134" t="str">
        <f t="shared" si="12"/>
        <v>区分2　導入事業所名（バルクローリー）</v>
      </c>
      <c r="C296" s="135" t="str">
        <f>IF(AND(事業区分=2,入力シート!H415&lt;&gt;""),入力シート!H415,"")</f>
        <v/>
      </c>
      <c r="D296" s="440" t="s">
        <v>826</v>
      </c>
      <c r="E296" s="446" t="s">
        <v>628</v>
      </c>
      <c r="F296" s="236"/>
      <c r="G296"/>
    </row>
    <row r="297" spans="1:7" ht="19.5" x14ac:dyDescent="0.4">
      <c r="A297" s="133">
        <f>IF(B297&lt;&gt;"",COUNT(A$1:A296)+1,"")</f>
        <v>250</v>
      </c>
      <c r="B297" s="134" t="str">
        <f t="shared" si="12"/>
        <v>区分2　導入事業所所在地（バルクローリー）</v>
      </c>
      <c r="C297" s="135" t="str">
        <f>IF(AND(事業区分=2,入力シート!T415&lt;&gt;""),入力シート!T415,"")</f>
        <v/>
      </c>
      <c r="D297" s="440" t="s">
        <v>827</v>
      </c>
      <c r="E297" s="446" t="s">
        <v>628</v>
      </c>
      <c r="F297" s="236"/>
      <c r="G297"/>
    </row>
    <row r="298" spans="1:7" ht="19.5" x14ac:dyDescent="0.4">
      <c r="A298" s="133">
        <f>IF(B298&lt;&gt;"",COUNT(A$1:A297)+1,"")</f>
        <v>251</v>
      </c>
      <c r="B298" s="134" t="str">
        <f t="shared" si="12"/>
        <v>区分2　新規か入替の番号（バルクローリー）</v>
      </c>
      <c r="C298" s="137" t="str">
        <f>IF(AND(事業区分=2,入力シート!AK415&lt;&gt;""),入力シート!AK415,"")</f>
        <v/>
      </c>
      <c r="D298" s="440" t="s">
        <v>828</v>
      </c>
      <c r="E298" s="446" t="s">
        <v>628</v>
      </c>
      <c r="F298" s="236"/>
      <c r="G298"/>
    </row>
    <row r="299" spans="1:7" ht="19.5" x14ac:dyDescent="0.4">
      <c r="A299" s="133">
        <f>IF(B299&lt;&gt;"",COUNT(A$1:A298)+1,"")</f>
        <v>252</v>
      </c>
      <c r="B299" s="134" t="str">
        <f t="shared" si="12"/>
        <v>区分2　新規か入替の別（バルクローリー）</v>
      </c>
      <c r="C299" s="135" t="str">
        <f>IF(AND(事業区分=2,入力シート!X419&lt;&gt;""),入力シート!X419,"")</f>
        <v/>
      </c>
      <c r="D299" s="440" t="s">
        <v>829</v>
      </c>
      <c r="E299" s="446" t="s">
        <v>628</v>
      </c>
      <c r="F299" s="236"/>
      <c r="G299"/>
    </row>
    <row r="300" spans="1:7" ht="19.5" x14ac:dyDescent="0.4">
      <c r="A300" s="133">
        <f>IF(B300&lt;&gt;"",COUNT(A$1:A299)+1,"")</f>
        <v>253</v>
      </c>
      <c r="B300" s="134" t="str">
        <f t="shared" si="12"/>
        <v>区分2　種別番号（バルクローリー）</v>
      </c>
      <c r="C300" s="137" t="str">
        <f>IF(AND(事業区分=2,入力シート!AR415&lt;&gt;""),入力シート!AR415,"")</f>
        <v/>
      </c>
      <c r="D300" s="440" t="s">
        <v>830</v>
      </c>
      <c r="E300" s="446" t="s">
        <v>628</v>
      </c>
      <c r="F300" s="236"/>
      <c r="G300"/>
    </row>
    <row r="301" spans="1:7" ht="19.5" x14ac:dyDescent="0.4">
      <c r="A301" s="133">
        <f>IF(B301&lt;&gt;"",COUNT(A$1:A300)+1,"")</f>
        <v>254</v>
      </c>
      <c r="B301" s="134" t="str">
        <f t="shared" si="12"/>
        <v>区分2　種別名称（バルクローリー）</v>
      </c>
      <c r="C301" s="135" t="str">
        <f>IF(AND(事業区分=2,入力シート!X420&lt;&gt;""),入力シート!X420,"")</f>
        <v/>
      </c>
      <c r="D301" s="440" t="s">
        <v>831</v>
      </c>
      <c r="E301" s="446" t="s">
        <v>628</v>
      </c>
      <c r="F301" s="236"/>
      <c r="G301"/>
    </row>
    <row r="302" spans="1:7" ht="19.5" x14ac:dyDescent="0.4">
      <c r="A302" s="133">
        <f>IF(B302&lt;&gt;"",COUNT(A$1:A301)+1,"")</f>
        <v>255</v>
      </c>
      <c r="B302" s="134" t="str">
        <f t="shared" si="12"/>
        <v>区分2　受託件数（バルクローリー）</v>
      </c>
      <c r="C302" s="137" t="str">
        <f>IF(AND(事業区分=2,入力シート!M417&lt;&gt;""),入力シート!M417,"")</f>
        <v/>
      </c>
      <c r="D302" s="440" t="s">
        <v>832</v>
      </c>
      <c r="E302" s="446" t="s">
        <v>628</v>
      </c>
      <c r="F302" s="236"/>
      <c r="G302"/>
    </row>
    <row r="303" spans="1:7" ht="19.5" x14ac:dyDescent="0.4">
      <c r="A303" s="133">
        <f>IF(B303&lt;&gt;"",COUNT(A$1:A302)+1,"")</f>
        <v>256</v>
      </c>
      <c r="B303" s="134" t="str">
        <f t="shared" si="12"/>
        <v>区分2　導入予定台数（容器配送車）</v>
      </c>
      <c r="C303" s="137" t="str">
        <f>IF(AND(事業区分=2,入力シート!M422&lt;&gt;""),入力シート!M422,"")</f>
        <v/>
      </c>
      <c r="D303" s="440" t="s">
        <v>833</v>
      </c>
      <c r="E303" s="446" t="s">
        <v>628</v>
      </c>
      <c r="F303" s="236"/>
      <c r="G303"/>
    </row>
    <row r="304" spans="1:7" ht="19.5" x14ac:dyDescent="0.4">
      <c r="A304" s="712">
        <f>IF(B304&lt;&gt;"",COUNT(A$1:A303)+1,"")</f>
        <v>257</v>
      </c>
      <c r="B304" s="713" t="str">
        <f t="shared" si="12"/>
        <v>区分2　差異台数（容器配送車）</v>
      </c>
      <c r="C304" s="714" t="str">
        <f>IF(AND(事業区分=2,入力シート!M123&lt;&gt;""),入力シート!M123-入力シート!M328,"")</f>
        <v/>
      </c>
      <c r="D304" s="715" t="s">
        <v>978</v>
      </c>
      <c r="E304" s="446" t="s">
        <v>863</v>
      </c>
      <c r="F304" s="236"/>
      <c r="G304"/>
    </row>
    <row r="305" spans="1:7" ht="19.5" x14ac:dyDescent="0.4">
      <c r="A305" s="133">
        <f>IF(B305&lt;&gt;"",COUNT(A$1:A304)+1,"")</f>
        <v>258</v>
      </c>
      <c r="B305" s="134" t="str">
        <f t="shared" si="12"/>
        <v>区分2　導入事業所名（容器配送車）</v>
      </c>
      <c r="C305" s="135" t="str">
        <f>IF(AND(事業区分=2,入力シート!H423&lt;&gt;""),入力シート!H423,"")</f>
        <v/>
      </c>
      <c r="D305" s="440" t="s">
        <v>834</v>
      </c>
      <c r="E305" s="446" t="s">
        <v>628</v>
      </c>
      <c r="F305" s="236"/>
      <c r="G305"/>
    </row>
    <row r="306" spans="1:7" ht="19.5" x14ac:dyDescent="0.4">
      <c r="A306" s="133">
        <f>IF(B306&lt;&gt;"",COUNT(A$1:A305)+1,"")</f>
        <v>259</v>
      </c>
      <c r="B306" s="134" t="str">
        <f t="shared" si="10"/>
        <v>区分2　導入事業所所在地（容器配送車）</v>
      </c>
      <c r="C306" s="135" t="str">
        <f>IF(AND(事業区分=2,入力シート!T423&lt;&gt;""),入力シート!T423,"")</f>
        <v/>
      </c>
      <c r="D306" s="440" t="s">
        <v>835</v>
      </c>
      <c r="E306" s="446" t="s">
        <v>628</v>
      </c>
      <c r="F306" s="236"/>
      <c r="G306"/>
    </row>
    <row r="307" spans="1:7" ht="19.5" x14ac:dyDescent="0.4">
      <c r="A307" s="133">
        <f>IF(B307&lt;&gt;"",COUNT(A$1:A306)+1,"")</f>
        <v>260</v>
      </c>
      <c r="B307" s="134" t="str">
        <f t="shared" si="10"/>
        <v>区分2　新規か入替の番号（容器配送車）</v>
      </c>
      <c r="C307" s="137" t="str">
        <f>IF(AND(事業区分=2,入力シート!AK423&lt;&gt;""),入力シート!AK423,"")</f>
        <v/>
      </c>
      <c r="D307" s="440" t="s">
        <v>836</v>
      </c>
      <c r="E307" s="446" t="s">
        <v>628</v>
      </c>
      <c r="F307" s="236"/>
      <c r="G307"/>
    </row>
    <row r="308" spans="1:7" ht="19.5" x14ac:dyDescent="0.4">
      <c r="A308" s="133">
        <f>IF(B308&lt;&gt;"",COUNT(A$1:A307)+1,"")</f>
        <v>261</v>
      </c>
      <c r="B308" s="134" t="str">
        <f t="shared" si="10"/>
        <v>区分2　新規か入替の別（容器配送車）</v>
      </c>
      <c r="C308" s="135" t="str">
        <f>IF(AND(事業区分=2,入力シート!X428&lt;&gt;""),入力シート!X428,"")</f>
        <v/>
      </c>
      <c r="D308" s="440" t="s">
        <v>837</v>
      </c>
      <c r="E308" s="446" t="s">
        <v>628</v>
      </c>
      <c r="F308" s="236"/>
      <c r="G308"/>
    </row>
    <row r="309" spans="1:7" ht="19.5" x14ac:dyDescent="0.4">
      <c r="A309" s="133">
        <f>IF(B309&lt;&gt;"",COUNT(A$1:A308)+1,"")</f>
        <v>262</v>
      </c>
      <c r="B309" s="134" t="str">
        <f t="shared" si="10"/>
        <v>区分2　種別番号（容器配送車）</v>
      </c>
      <c r="C309" s="137" t="str">
        <f>IF(AND(事業区分=2,入力シート!AR423&lt;&gt;""),入力シート!AR423,"")</f>
        <v/>
      </c>
      <c r="D309" s="440" t="s">
        <v>838</v>
      </c>
      <c r="E309" s="446" t="s">
        <v>628</v>
      </c>
      <c r="F309" s="236"/>
      <c r="G309"/>
    </row>
    <row r="310" spans="1:7" ht="19.5" x14ac:dyDescent="0.4">
      <c r="A310" s="133">
        <f>IF(B310&lt;&gt;"",COUNT(A$1:A309)+1,"")</f>
        <v>263</v>
      </c>
      <c r="B310" s="134" t="str">
        <f t="shared" si="10"/>
        <v>区分2　種別名称（容器配送車）</v>
      </c>
      <c r="C310" s="135" t="str">
        <f>IF(AND(事業区分=2,入力シート!X429&lt;&gt;""),入力シート!X429,"")</f>
        <v/>
      </c>
      <c r="D310" s="440" t="s">
        <v>839</v>
      </c>
      <c r="E310" s="446" t="s">
        <v>628</v>
      </c>
      <c r="F310" s="236"/>
      <c r="G310"/>
    </row>
    <row r="311" spans="1:7" ht="19.5" x14ac:dyDescent="0.4">
      <c r="A311" s="133">
        <f>IF(B311&lt;&gt;"",COUNT(A$1:A310)+1,"")</f>
        <v>264</v>
      </c>
      <c r="B311" s="134" t="str">
        <f t="shared" si="10"/>
        <v>区分2　受託件数（容器配送車）</v>
      </c>
      <c r="C311" s="137" t="str">
        <f>IF(AND(事業区分=2,入力シート!M425&lt;&gt;""),入力シート!M425,"")</f>
        <v/>
      </c>
      <c r="D311" s="440" t="s">
        <v>840</v>
      </c>
      <c r="E311" s="446" t="s">
        <v>628</v>
      </c>
      <c r="F311" s="236"/>
      <c r="G311"/>
    </row>
    <row r="312" spans="1:7" ht="19.5" x14ac:dyDescent="0.4">
      <c r="A312" s="712">
        <f>IF(B312&lt;&gt;"",COUNT(A$1:A311)+1,"")</f>
        <v>265</v>
      </c>
      <c r="B312" s="713" t="str">
        <f t="shared" si="10"/>
        <v>区分2　交付申請書で計画した車両（申請）</v>
      </c>
      <c r="C312" s="717" t="str">
        <f>IF(入力シート!M115&lt;&gt;"",C95,IF(入力シート!M115="",C103,""))</f>
        <v/>
      </c>
      <c r="D312" s="715" t="s">
        <v>864</v>
      </c>
      <c r="E312" s="446" t="s">
        <v>863</v>
      </c>
      <c r="F312" s="236"/>
      <c r="G312"/>
    </row>
    <row r="313" spans="1:7" ht="19.5" x14ac:dyDescent="0.4">
      <c r="A313" s="712">
        <f>IF(B313&lt;&gt;"",COUNT(A$1:A312)+1,"")</f>
        <v>266</v>
      </c>
      <c r="B313" s="713" t="str">
        <f t="shared" si="10"/>
        <v>区分2　交付申請書で計画した台数（申請）</v>
      </c>
      <c r="C313" s="720" t="str">
        <f>IF(入力シート!M115&lt;&gt;"",C89,IF(入力シート!M115="",C97,""))</f>
        <v/>
      </c>
      <c r="D313" s="715" t="s">
        <v>865</v>
      </c>
      <c r="E313" s="446" t="s">
        <v>863</v>
      </c>
      <c r="F313" s="236"/>
      <c r="G313"/>
    </row>
    <row r="314" spans="1:7" ht="19.5" x14ac:dyDescent="0.4">
      <c r="A314" s="712">
        <f>IF(B314&lt;&gt;"",COUNT(A$1:A313)+1,"")</f>
        <v>267</v>
      </c>
      <c r="B314" s="713" t="str">
        <f t="shared" si="10"/>
        <v>区分2　変更した車両（変更）</v>
      </c>
      <c r="C314" s="717" t="str">
        <f>IF(入力シート!M320&lt;&gt;"",C207,IF(入力シート!M320="",C215,""))</f>
        <v/>
      </c>
      <c r="D314" s="715" t="s">
        <v>866</v>
      </c>
      <c r="E314" s="446" t="s">
        <v>863</v>
      </c>
      <c r="F314" s="236"/>
      <c r="G314"/>
    </row>
    <row r="315" spans="1:7" ht="19.5" x14ac:dyDescent="0.4">
      <c r="A315" s="712">
        <f>IF(B315&lt;&gt;"",COUNT(A$1:A314)+1,"")</f>
        <v>268</v>
      </c>
      <c r="B315" s="713" t="str">
        <f t="shared" si="10"/>
        <v>区分2　変更した台数（変更）</v>
      </c>
      <c r="C315" s="720" t="str">
        <f>IF(入力シート!M320&lt;&gt;"",C201,IF(入力シート!M320="",C209,""))</f>
        <v/>
      </c>
      <c r="D315" s="715" t="s">
        <v>867</v>
      </c>
      <c r="E315" s="446" t="s">
        <v>863</v>
      </c>
      <c r="F315" s="236"/>
      <c r="G315"/>
    </row>
    <row r="316" spans="1:7" ht="19.5" x14ac:dyDescent="0.4">
      <c r="A316" s="133">
        <f>IF(B316&lt;&gt;"",COUNT(A$1:A315)+1,"")</f>
        <v>269</v>
      </c>
      <c r="B316" s="139" t="str">
        <f t="shared" si="10"/>
        <v>区分2　差異台数（申請から変更）</v>
      </c>
      <c r="C316" s="197" t="str">
        <f>IFERROR(IF(AND(事業区分=2),C313-C315,""),"")</f>
        <v/>
      </c>
      <c r="D316" s="709" t="s">
        <v>868</v>
      </c>
      <c r="E316" s="446" t="s">
        <v>863</v>
      </c>
      <c r="F316" s="236"/>
      <c r="G316"/>
    </row>
    <row r="317" spans="1:7" ht="19.5" x14ac:dyDescent="0.4">
      <c r="A317" s="133">
        <f>IF(B317&lt;&gt;"",COUNT(A$1:A316)+1,"")</f>
        <v>270</v>
      </c>
      <c r="B317" s="139" t="str">
        <f t="shared" si="10"/>
        <v>区分2　計画変更申請日</v>
      </c>
      <c r="C317" s="718" t="str">
        <f>IF(AND(事業区分=2,C262&lt;&gt;""),TEXT(C262,"ggge年m月d日"),"")</f>
        <v/>
      </c>
      <c r="D317" s="709" t="s">
        <v>884</v>
      </c>
      <c r="E317" s="446" t="s">
        <v>863</v>
      </c>
      <c r="F317" s="236"/>
      <c r="G317"/>
    </row>
    <row r="318" spans="1:7" ht="19.5" x14ac:dyDescent="0.4">
      <c r="A318" s="712">
        <f>IF(B318&lt;&gt;"",COUNT(A$1:A317)+1,"")</f>
        <v>271</v>
      </c>
      <c r="B318" s="713" t="str">
        <f t="shared" si="10"/>
        <v>区分2　今回導入した車両</v>
      </c>
      <c r="C318" s="721" t="str">
        <f>IF(入力シート!M414&lt;&gt;"",C301,IF(入力シート!M414="",C310,""))</f>
        <v/>
      </c>
      <c r="D318" s="715" t="s">
        <v>921</v>
      </c>
      <c r="E318" s="446" t="s">
        <v>863</v>
      </c>
      <c r="F318" s="236"/>
      <c r="G318"/>
    </row>
    <row r="319" spans="1:7" ht="19.5" x14ac:dyDescent="0.4">
      <c r="A319" s="712">
        <f>IF(B319&lt;&gt;"",COUNT(A$1:A318)+1,"")</f>
        <v>272</v>
      </c>
      <c r="B319" s="713" t="str">
        <f t="shared" si="10"/>
        <v>区分2　今回導入した台数</v>
      </c>
      <c r="C319" s="722" t="str">
        <f>IF(入力シート!M414&lt;&gt;"",C294,IF(入力シート!M414="",C303,""))</f>
        <v/>
      </c>
      <c r="D319" s="715" t="s">
        <v>922</v>
      </c>
      <c r="E319" s="446" t="s">
        <v>863</v>
      </c>
      <c r="F319" s="236"/>
      <c r="G319"/>
    </row>
    <row r="320" spans="1:7" ht="19.5" x14ac:dyDescent="0.4">
      <c r="A320" s="133">
        <f>IF(B320&lt;&gt;"",COUNT(A$1:A319)+1,"")</f>
        <v>273</v>
      </c>
      <c r="B320" s="134" t="str">
        <f t="shared" si="10"/>
        <v>区分3　導入予定台数（充填機）</v>
      </c>
      <c r="C320" s="137" t="str">
        <f>IF(AND(事業区分=3,入力シート!M431&lt;&gt;""),入力シート!M431,"")</f>
        <v/>
      </c>
      <c r="D320" s="440" t="s">
        <v>841</v>
      </c>
      <c r="E320" s="446" t="s">
        <v>628</v>
      </c>
      <c r="F320" s="236"/>
      <c r="G320"/>
    </row>
    <row r="321" spans="1:7" ht="19.5" x14ac:dyDescent="0.4">
      <c r="A321" s="133">
        <f>IF(B321&lt;&gt;"",COUNT(A$1:A320)+1,"")</f>
        <v>274</v>
      </c>
      <c r="B321" s="134" t="str">
        <f t="shared" si="10"/>
        <v>区分3　導入事業所名（充填機）</v>
      </c>
      <c r="C321" s="135" t="str">
        <f>IF(AND(事業区分=3,入力シート!H432&lt;&gt;""),入力シート!H432,"")</f>
        <v/>
      </c>
      <c r="D321" s="440" t="s">
        <v>842</v>
      </c>
      <c r="E321" s="446" t="s">
        <v>628</v>
      </c>
      <c r="F321" s="236"/>
      <c r="G321"/>
    </row>
    <row r="322" spans="1:7" ht="19.5" x14ac:dyDescent="0.4">
      <c r="A322" s="133">
        <f>IF(B322&lt;&gt;"",COUNT(A$1:A321)+1,"")</f>
        <v>275</v>
      </c>
      <c r="B322" s="134" t="str">
        <f t="shared" si="10"/>
        <v>区分3　導入事業所所在地（充填機）</v>
      </c>
      <c r="C322" s="135" t="str">
        <f>IF(AND(事業区分=3,入力シート!T432&lt;&gt;""),入力シート!T432,"")</f>
        <v/>
      </c>
      <c r="D322" s="440" t="s">
        <v>843</v>
      </c>
      <c r="E322" s="446" t="s">
        <v>628</v>
      </c>
      <c r="F322" s="236"/>
      <c r="G322"/>
    </row>
    <row r="323" spans="1:7" ht="19.5" x14ac:dyDescent="0.4">
      <c r="A323" s="133">
        <f>IF(B323&lt;&gt;"",COUNT(A$1:A322)+1,"")</f>
        <v>276</v>
      </c>
      <c r="B323" s="134" t="str">
        <f t="shared" si="10"/>
        <v>区分3　種別番号（充填機）</v>
      </c>
      <c r="C323" s="137" t="str">
        <f>IF(AND(事業区分=3,入力シート!AR432&lt;&gt;""),入力シート!AR432,"")</f>
        <v/>
      </c>
      <c r="D323" s="440" t="s">
        <v>844</v>
      </c>
      <c r="E323" s="446" t="s">
        <v>628</v>
      </c>
      <c r="F323" s="236"/>
      <c r="G323"/>
    </row>
    <row r="324" spans="1:7" ht="19.5" x14ac:dyDescent="0.4">
      <c r="A324" s="133">
        <f>IF(B324&lt;&gt;"",COUNT(A$1:A323)+1,"")</f>
        <v>277</v>
      </c>
      <c r="B324" s="134" t="str">
        <f t="shared" si="10"/>
        <v>区分3　種別名称（充填機）</v>
      </c>
      <c r="C324" s="135" t="str">
        <f>IF(AND(事業区分=3,入力シート!X440&lt;&gt;""),入力シート!X440,"")</f>
        <v/>
      </c>
      <c r="D324" s="440" t="s">
        <v>845</v>
      </c>
      <c r="E324" s="446" t="s">
        <v>628</v>
      </c>
      <c r="F324" s="236"/>
      <c r="G324"/>
    </row>
    <row r="325" spans="1:7" ht="19.5" x14ac:dyDescent="0.4">
      <c r="A325" s="133">
        <f>IF(B325&lt;&gt;"",COUNT(A$1:A324)+1,"")</f>
        <v>278</v>
      </c>
      <c r="B325" s="134" t="str">
        <f t="shared" si="10"/>
        <v>区分3　受託件数（充填機）</v>
      </c>
      <c r="C325" s="137" t="str">
        <f>IF(AND(事業区分=3,入力シート!H434&lt;&gt;""),入力シート!H434,"")</f>
        <v/>
      </c>
      <c r="D325" s="440" t="s">
        <v>846</v>
      </c>
      <c r="E325" s="446" t="s">
        <v>628</v>
      </c>
      <c r="F325" s="236"/>
      <c r="G325"/>
    </row>
    <row r="326" spans="1:7" ht="19.5" x14ac:dyDescent="0.4">
      <c r="A326" s="133">
        <f>IF(B326&lt;&gt;"",COUNT(A$1:A325)+1,"")</f>
        <v>279</v>
      </c>
      <c r="B326" s="134" t="str">
        <f t="shared" si="10"/>
        <v>区分3　現在のメーカー名（充填機）</v>
      </c>
      <c r="C326" s="135" t="str">
        <f>IF(AND(事業区分=3,入力シート!T434&lt;&gt;""),入力シート!T434,"")</f>
        <v/>
      </c>
      <c r="D326" s="440" t="s">
        <v>847</v>
      </c>
      <c r="E326" s="446" t="s">
        <v>628</v>
      </c>
      <c r="F326" s="236"/>
      <c r="G326"/>
    </row>
    <row r="327" spans="1:7" ht="19.5" x14ac:dyDescent="0.4">
      <c r="A327" s="133">
        <f>IF(B327&lt;&gt;"",COUNT(A$1:A326)+1,"")</f>
        <v>280</v>
      </c>
      <c r="B327" s="134" t="str">
        <f t="shared" si="10"/>
        <v>区分3　設置年月日（充填機）</v>
      </c>
      <c r="C327" s="135" t="str">
        <f>IF(AND(事業区分=3,入力シート!AK434&lt;&gt;""),TEXT(入力シート!AK434,"ggge年m月d日"),"")</f>
        <v/>
      </c>
      <c r="D327" s="440" t="s">
        <v>848</v>
      </c>
      <c r="E327" s="446" t="s">
        <v>628</v>
      </c>
      <c r="F327" s="236"/>
      <c r="G327"/>
    </row>
    <row r="328" spans="1:7" ht="19.5" x14ac:dyDescent="0.4">
      <c r="A328" s="133">
        <f>IF(B328&lt;&gt;"",COUNT(A$1:A327)+1,"")</f>
        <v>281</v>
      </c>
      <c r="B328" s="134" t="str">
        <f t="shared" si="10"/>
        <v>区分3　導入予定機器台数（充填機）</v>
      </c>
      <c r="C328" s="137" t="str">
        <f>IF(AND(事業区分=3,入力シート!Z442&lt;&gt;""),入力シート!Z442,"")</f>
        <v/>
      </c>
      <c r="D328" s="440" t="s">
        <v>849</v>
      </c>
      <c r="E328" s="446" t="s">
        <v>628</v>
      </c>
      <c r="F328" s="236"/>
      <c r="G328"/>
    </row>
    <row r="329" spans="1:7" ht="19.5" x14ac:dyDescent="0.4">
      <c r="A329" s="133">
        <f>IF(B329&lt;&gt;"",COUNT(A$1:A328)+1,"")</f>
        <v>282</v>
      </c>
      <c r="B329" s="134" t="str">
        <f t="shared" si="10"/>
        <v>区分3　導入予定機器台数（回転テーブル）</v>
      </c>
      <c r="C329" s="137" t="str">
        <f>IF(AND(事業区分=3,入力シート!Z443&lt;&gt;""),入力シート!Z443,"")</f>
        <v/>
      </c>
      <c r="D329" s="440" t="s">
        <v>850</v>
      </c>
      <c r="E329" s="446" t="s">
        <v>628</v>
      </c>
      <c r="F329" s="236"/>
      <c r="G329"/>
    </row>
    <row r="330" spans="1:7" ht="19.5" x14ac:dyDescent="0.4">
      <c r="A330" s="133">
        <f>IF(B330&lt;&gt;"",COUNT(A$1:A329)+1,"")</f>
        <v>283</v>
      </c>
      <c r="B330" s="134" t="str">
        <f t="shared" si="10"/>
        <v>区分3　導入予定機器台数（機器操作部）</v>
      </c>
      <c r="C330" s="137" t="str">
        <f>IF(AND(事業区分=3,入力シート!Z444&lt;&gt;""),入力シート!Z444,"")</f>
        <v/>
      </c>
      <c r="D330" s="440" t="s">
        <v>851</v>
      </c>
      <c r="E330" s="446" t="s">
        <v>628</v>
      </c>
      <c r="F330" s="236"/>
      <c r="G330"/>
    </row>
    <row r="331" spans="1:7" ht="19.5" x14ac:dyDescent="0.4">
      <c r="A331" s="133">
        <f>IF(B331&lt;&gt;"",COUNT(A$1:A330)+1,"")</f>
        <v>284</v>
      </c>
      <c r="B331" s="134" t="str">
        <f t="shared" si="10"/>
        <v>区分3　導入予定機器台数（バーコードリーダー）</v>
      </c>
      <c r="C331" s="137" t="str">
        <f>IF(AND(事業区分=3,入力シート!Z445&lt;&gt;""),入力シート!Z445,"")</f>
        <v/>
      </c>
      <c r="D331" s="440" t="s">
        <v>852</v>
      </c>
      <c r="E331" s="446" t="s">
        <v>628</v>
      </c>
      <c r="F331" s="236"/>
      <c r="G331"/>
    </row>
    <row r="332" spans="1:7" ht="19.5" x14ac:dyDescent="0.4">
      <c r="A332" s="133">
        <f>IF(B332&lt;&gt;"",COUNT(A$1:A331)+1,"")</f>
        <v>285</v>
      </c>
      <c r="B332" s="134" t="str">
        <f t="shared" si="10"/>
        <v>区分3　導入予定機器台数（チェーンコンベア）</v>
      </c>
      <c r="C332" s="137" t="str">
        <f>IF(AND(事業区分=3,入力シート!Z446&lt;&gt;""),入力シート!Z446,"")</f>
        <v/>
      </c>
      <c r="D332" s="440" t="s">
        <v>853</v>
      </c>
      <c r="E332" s="446" t="s">
        <v>628</v>
      </c>
      <c r="F332" s="236"/>
      <c r="G332"/>
    </row>
    <row r="333" spans="1:7" ht="19.5" x14ac:dyDescent="0.4">
      <c r="A333" s="133">
        <f>IF(B333&lt;&gt;"",COUNT(A$1:A332)+1,"")</f>
        <v>286</v>
      </c>
      <c r="B333" s="134" t="str">
        <f t="shared" si="10"/>
        <v>区分3　導入予定機器台数（防爆モーター）</v>
      </c>
      <c r="C333" s="137" t="str">
        <f>IF(AND(事業区分=3,入力シート!Z447&lt;&gt;""),入力シート!Z447,"")</f>
        <v/>
      </c>
      <c r="D333" s="440" t="s">
        <v>854</v>
      </c>
      <c r="E333" s="446" t="s">
        <v>628</v>
      </c>
      <c r="F333" s="236"/>
      <c r="G333"/>
    </row>
    <row r="334" spans="1:7" ht="19.5" x14ac:dyDescent="0.4">
      <c r="A334" s="133">
        <f>IF(B334&lt;&gt;"",COUNT(A$1:A333)+1,"")</f>
        <v>287</v>
      </c>
      <c r="B334" s="134" t="str">
        <f t="shared" si="10"/>
        <v>区分3　導入予定機器台数（バーローラー）</v>
      </c>
      <c r="C334" s="137" t="str">
        <f>IF(AND(事業区分=3,入力シート!Z448&lt;&gt;""),入力シート!Z448,"")</f>
        <v/>
      </c>
      <c r="D334" s="440" t="s">
        <v>855</v>
      </c>
      <c r="E334" s="446" t="s">
        <v>628</v>
      </c>
      <c r="F334" s="236"/>
      <c r="G334"/>
    </row>
    <row r="335" spans="1:7" ht="19.5" x14ac:dyDescent="0.4">
      <c r="A335" s="133">
        <f>IF(B335&lt;&gt;"",COUNT(A$1:A334)+1,"")</f>
        <v>288</v>
      </c>
      <c r="B335" s="134" t="str">
        <f t="shared" si="10"/>
        <v>区分3　導入予定機器台数（充填システム）</v>
      </c>
      <c r="C335" s="137" t="str">
        <f>IF(AND(事業区分=3,入力シート!Z449&lt;&gt;""),入力シート!Z449,"")</f>
        <v/>
      </c>
      <c r="D335" s="440" t="s">
        <v>856</v>
      </c>
      <c r="E335" s="446" t="s">
        <v>628</v>
      </c>
      <c r="F335" s="236"/>
      <c r="G335"/>
    </row>
    <row r="336" spans="1:7" ht="19.5" x14ac:dyDescent="0.4">
      <c r="A336" s="133">
        <f>IF(B336&lt;&gt;"",COUNT(A$1:A335)+1,"")</f>
        <v>289</v>
      </c>
      <c r="B336" s="134" t="str">
        <f t="shared" si="10"/>
        <v>区分3　導入予定機器台数（手入力①）</v>
      </c>
      <c r="C336" s="137" t="str">
        <f>IF(AND(事業区分=3,入力シート!Z450&lt;&gt;""),入力シート!Z450,"")</f>
        <v/>
      </c>
      <c r="D336" s="440" t="s">
        <v>857</v>
      </c>
      <c r="E336" s="446" t="s">
        <v>628</v>
      </c>
      <c r="F336" s="236"/>
      <c r="G336"/>
    </row>
    <row r="337" spans="1:7" ht="19.5" x14ac:dyDescent="0.4">
      <c r="A337" s="133">
        <f>IF(B337&lt;&gt;"",COUNT(A$1:A336)+1,"")</f>
        <v>290</v>
      </c>
      <c r="B337" s="134" t="str">
        <f t="shared" si="10"/>
        <v>区分3　導入予定機器台数（手入力②）</v>
      </c>
      <c r="C337" s="137" t="str">
        <f>IF(AND(事業区分=3,入力シート!Z451&lt;&gt;""),入力シート!Z451,"")</f>
        <v/>
      </c>
      <c r="D337" s="440" t="s">
        <v>858</v>
      </c>
      <c r="E337" s="446" t="s">
        <v>628</v>
      </c>
      <c r="F337" s="236"/>
      <c r="G337"/>
    </row>
    <row r="338" spans="1:7" ht="19.5" x14ac:dyDescent="0.4">
      <c r="A338" s="133">
        <f>IF(B338&lt;&gt;"",COUNT(A$1:A337)+1,"")</f>
        <v>291</v>
      </c>
      <c r="B338" s="134" t="str">
        <f t="shared" si="10"/>
        <v>区分3　導入予定機器台数（手入力③）</v>
      </c>
      <c r="C338" s="137" t="str">
        <f>IF(AND(事業区分=3,入力シート!Z452&lt;&gt;""),入力シート!Z452,"")</f>
        <v/>
      </c>
      <c r="D338" s="440" t="s">
        <v>859</v>
      </c>
      <c r="E338" s="446" t="s">
        <v>628</v>
      </c>
      <c r="F338" s="236"/>
      <c r="G338"/>
    </row>
    <row r="339" spans="1:7" ht="19.5" x14ac:dyDescent="0.4">
      <c r="A339" s="133">
        <f>IF(B339&lt;&gt;"",COUNT(A$1:A338)+1,"")</f>
        <v>292</v>
      </c>
      <c r="B339" s="134" t="str">
        <f t="shared" si="10"/>
        <v>区分3　導入予定機器設備（手入力①）</v>
      </c>
      <c r="C339" s="135" t="str">
        <f>IF(AND(事業区分=3,入力シート!N450&lt;&gt;""),入力シート!N450,"")</f>
        <v/>
      </c>
      <c r="D339" s="440" t="s">
        <v>860</v>
      </c>
      <c r="E339" s="446" t="s">
        <v>628</v>
      </c>
      <c r="F339" s="236"/>
      <c r="G339"/>
    </row>
    <row r="340" spans="1:7" ht="19.5" x14ac:dyDescent="0.4">
      <c r="A340" s="133">
        <f>IF(B340&lt;&gt;"",COUNT(A$1:A339)+1,"")</f>
        <v>293</v>
      </c>
      <c r="B340" s="134" t="str">
        <f t="shared" si="10"/>
        <v>区分3　導入予定機器設備（手入力②）</v>
      </c>
      <c r="C340" s="135" t="str">
        <f>IF(AND(事業区分=3,入力シート!N451&lt;&gt;""),入力シート!N451,"")</f>
        <v/>
      </c>
      <c r="D340" s="440" t="s">
        <v>861</v>
      </c>
      <c r="E340" s="446" t="s">
        <v>628</v>
      </c>
      <c r="F340" s="236"/>
      <c r="G340"/>
    </row>
    <row r="341" spans="1:7" ht="19.5" x14ac:dyDescent="0.4">
      <c r="A341" s="133">
        <f>IF(B341&lt;&gt;"",COUNT(A$1:A340)+1,"")</f>
        <v>294</v>
      </c>
      <c r="B341" s="134" t="str">
        <f t="shared" si="10"/>
        <v>区分3　導入予定機器設備（手入力③）</v>
      </c>
      <c r="C341" s="135" t="str">
        <f>IF(AND(事業区分=3,入力シート!N452&lt;&gt;""),入力シート!N452,"")</f>
        <v/>
      </c>
      <c r="D341" s="440" t="s">
        <v>862</v>
      </c>
      <c r="E341" s="446" t="s">
        <v>628</v>
      </c>
      <c r="F341" s="236"/>
      <c r="G341"/>
    </row>
    <row r="342" spans="1:7" ht="19.5" hidden="1" x14ac:dyDescent="0.4">
      <c r="A342" s="133" t="str">
        <f>IF(B342&lt;&gt;"",COUNT(A$1:A341)+1,"")</f>
        <v/>
      </c>
      <c r="B342" s="134" t="str">
        <f t="shared" si="10"/>
        <v/>
      </c>
      <c r="C342" s="135"/>
      <c r="D342" s="134"/>
      <c r="E342" s="610"/>
      <c r="F342" s="236"/>
      <c r="G342"/>
    </row>
    <row r="343" spans="1:7" ht="19.5" x14ac:dyDescent="0.4">
      <c r="A343" s="138">
        <f>IF(B343&lt;&gt;"",COUNT(A$1:A342)+1,"")</f>
        <v>295</v>
      </c>
      <c r="B343" s="139" t="str">
        <f t="shared" si="10"/>
        <v>区分3　差異台数1</v>
      </c>
      <c r="C343" s="142" t="str">
        <f>IF(AND(事業区分=3),(入力シート!Z145-入力シート!Z349),"")</f>
        <v/>
      </c>
      <c r="D343" s="709" t="s">
        <v>869</v>
      </c>
      <c r="E343" s="446" t="s">
        <v>863</v>
      </c>
      <c r="F343" s="236"/>
      <c r="G343"/>
    </row>
    <row r="344" spans="1:7" ht="19.5" x14ac:dyDescent="0.4">
      <c r="A344" s="138">
        <f>IF(B344&lt;&gt;"",COUNT(A$1:A343)+1,"")</f>
        <v>296</v>
      </c>
      <c r="B344" s="139" t="str">
        <f t="shared" si="10"/>
        <v>区分3　差異台数2</v>
      </c>
      <c r="C344" s="142" t="str">
        <f>IF(AND(事業区分=3),(入力シート!Z146-入力シート!Z350),"")</f>
        <v/>
      </c>
      <c r="D344" s="709" t="s">
        <v>870</v>
      </c>
      <c r="E344" s="446" t="s">
        <v>863</v>
      </c>
      <c r="F344" s="236"/>
      <c r="G344"/>
    </row>
    <row r="345" spans="1:7" ht="19.5" x14ac:dyDescent="0.4">
      <c r="A345" s="138">
        <f>IF(B345&lt;&gt;"",COUNT(A$1:A344)+1,"")</f>
        <v>297</v>
      </c>
      <c r="B345" s="139" t="str">
        <f t="shared" si="10"/>
        <v>区分3　差異台数3</v>
      </c>
      <c r="C345" s="142" t="str">
        <f>IF(AND(事業区分=3),(入力シート!Z147-入力シート!Z351),"")</f>
        <v/>
      </c>
      <c r="D345" s="709" t="s">
        <v>871</v>
      </c>
      <c r="E345" s="446" t="s">
        <v>863</v>
      </c>
      <c r="F345" s="236"/>
      <c r="G345"/>
    </row>
    <row r="346" spans="1:7" ht="19.5" x14ac:dyDescent="0.4">
      <c r="A346" s="138">
        <f>IF(B346&lt;&gt;"",COUNT(A$1:A345)+1,"")</f>
        <v>298</v>
      </c>
      <c r="B346" s="139" t="str">
        <f t="shared" si="10"/>
        <v>区分3　差異台数4</v>
      </c>
      <c r="C346" s="142" t="str">
        <f>IF(AND(事業区分=3),(入力シート!Z148-入力シート!Z352),"")</f>
        <v/>
      </c>
      <c r="D346" s="709" t="s">
        <v>872</v>
      </c>
      <c r="E346" s="446" t="s">
        <v>863</v>
      </c>
      <c r="F346" s="236"/>
      <c r="G346"/>
    </row>
    <row r="347" spans="1:7" ht="19.5" x14ac:dyDescent="0.4">
      <c r="A347" s="138">
        <f>IF(B347&lt;&gt;"",COUNT(A$1:A346)+1,"")</f>
        <v>299</v>
      </c>
      <c r="B347" s="139" t="str">
        <f t="shared" si="10"/>
        <v>区分3　差異台数5</v>
      </c>
      <c r="C347" s="142" t="str">
        <f>IF(AND(事業区分=3),(入力シート!Z149-入力シート!Z353),"")</f>
        <v/>
      </c>
      <c r="D347" s="709" t="s">
        <v>873</v>
      </c>
      <c r="E347" s="446" t="s">
        <v>863</v>
      </c>
      <c r="F347" s="236"/>
      <c r="G347"/>
    </row>
    <row r="348" spans="1:7" ht="19.5" x14ac:dyDescent="0.4">
      <c r="A348" s="138">
        <f>IF(B348&lt;&gt;"",COUNT(A$1:A347)+1,"")</f>
        <v>300</v>
      </c>
      <c r="B348" s="139" t="str">
        <f t="shared" si="10"/>
        <v>区分3　差異台数6</v>
      </c>
      <c r="C348" s="142" t="str">
        <f>IF(AND(事業区分=3),(入力シート!Z150-入力シート!Z354),"")</f>
        <v/>
      </c>
      <c r="D348" s="709" t="s">
        <v>874</v>
      </c>
      <c r="E348" s="446" t="s">
        <v>863</v>
      </c>
      <c r="F348" s="236"/>
      <c r="G348"/>
    </row>
    <row r="349" spans="1:7" ht="19.5" x14ac:dyDescent="0.4">
      <c r="A349" s="138">
        <f>IF(B349&lt;&gt;"",COUNT(A$1:A348)+1,"")</f>
        <v>301</v>
      </c>
      <c r="B349" s="139" t="str">
        <f t="shared" si="10"/>
        <v>区分3　差異台数7</v>
      </c>
      <c r="C349" s="142" t="str">
        <f>IF(AND(事業区分=3),(入力シート!Z151-入力シート!Z355),"")</f>
        <v/>
      </c>
      <c r="D349" s="709" t="s">
        <v>875</v>
      </c>
      <c r="E349" s="446" t="s">
        <v>863</v>
      </c>
      <c r="F349" s="236"/>
      <c r="G349"/>
    </row>
    <row r="350" spans="1:7" ht="19.5" x14ac:dyDescent="0.4">
      <c r="A350" s="138">
        <f>IF(B350&lt;&gt;"",COUNT(A$1:A349)+1,"")</f>
        <v>302</v>
      </c>
      <c r="B350" s="139" t="str">
        <f t="shared" si="10"/>
        <v>区分3　差異台数8</v>
      </c>
      <c r="C350" s="142" t="str">
        <f>IF(AND(事業区分=3),(入力シート!Z152-入力シート!Z356),"")</f>
        <v/>
      </c>
      <c r="D350" s="709" t="s">
        <v>876</v>
      </c>
      <c r="E350" s="446" t="s">
        <v>863</v>
      </c>
      <c r="F350" s="236"/>
      <c r="G350"/>
    </row>
    <row r="351" spans="1:7" ht="19.5" x14ac:dyDescent="0.4">
      <c r="A351" s="138">
        <f>IF(B351&lt;&gt;"",COUNT(A$1:A350)+1,"")</f>
        <v>303</v>
      </c>
      <c r="B351" s="139" t="str">
        <f t="shared" si="10"/>
        <v>区分3　差異台数9</v>
      </c>
      <c r="C351" s="142" t="str">
        <f>IF(AND(事業区分=3),(入力シート!Z153-入力シート!Z357),"")</f>
        <v/>
      </c>
      <c r="D351" s="709" t="s">
        <v>877</v>
      </c>
      <c r="E351" s="446" t="s">
        <v>863</v>
      </c>
      <c r="F351" s="236"/>
      <c r="G351"/>
    </row>
    <row r="352" spans="1:7" ht="19.5" x14ac:dyDescent="0.4">
      <c r="A352" s="138">
        <f>IF(B352&lt;&gt;"",COUNT(A$1:A351)+1,"")</f>
        <v>304</v>
      </c>
      <c r="B352" s="139" t="str">
        <f t="shared" si="10"/>
        <v>区分3　差異台数10</v>
      </c>
      <c r="C352" s="142" t="str">
        <f>IF(AND(事業区分=3),(入力シート!Z154-入力シート!Z358),"")</f>
        <v/>
      </c>
      <c r="D352" s="709" t="s">
        <v>878</v>
      </c>
      <c r="E352" s="446" t="s">
        <v>880</v>
      </c>
      <c r="F352" s="236"/>
      <c r="G352"/>
    </row>
    <row r="353" spans="1:7" ht="19.5" x14ac:dyDescent="0.4">
      <c r="A353" s="138">
        <f>IF(B353&lt;&gt;"",COUNT(A$1:A352)+1,"")</f>
        <v>305</v>
      </c>
      <c r="B353" s="139" t="str">
        <f t="shared" si="10"/>
        <v>区分3　差異台数11</v>
      </c>
      <c r="C353" s="142" t="str">
        <f>IF(AND(事業区分=3),(入力シート!Z155-入力シート!Z359),"")</f>
        <v/>
      </c>
      <c r="D353" s="709" t="s">
        <v>879</v>
      </c>
      <c r="E353" s="446" t="s">
        <v>881</v>
      </c>
      <c r="F353" s="236"/>
      <c r="G353"/>
    </row>
    <row r="354" spans="1:7" ht="19.5" x14ac:dyDescent="0.4">
      <c r="A354" s="138">
        <f>IF(B354&lt;&gt;"",COUNT(A$1:A353)+1,"")</f>
        <v>306</v>
      </c>
      <c r="B354" s="139" t="str">
        <f t="shared" si="10"/>
        <v>区分3　計画変更申請日</v>
      </c>
      <c r="C354" s="718" t="str">
        <f>IF(AND(事業区分=3,C262&lt;&gt;""),TEXT(C262,"ggge年m月d日"),"")</f>
        <v/>
      </c>
      <c r="D354" s="709" t="s">
        <v>885</v>
      </c>
      <c r="E354" s="446" t="s">
        <v>863</v>
      </c>
      <c r="F354" s="236"/>
      <c r="G354"/>
    </row>
    <row r="355" spans="1:7" ht="19.5" x14ac:dyDescent="0.4">
      <c r="A355" s="441" t="str">
        <f>IF(B355&lt;&gt;"",COUNT(A$1:A354)+1,"")</f>
        <v/>
      </c>
      <c r="B355" s="442"/>
      <c r="C355" s="444" t="str">
        <f>IF(AND(事業区分=2,入力シート!M400&lt;&gt;""),入力シート!M400,"")</f>
        <v/>
      </c>
      <c r="D355" s="442" t="s">
        <v>252</v>
      </c>
      <c r="E355" s="610" t="s">
        <v>664</v>
      </c>
      <c r="F355" s="236"/>
      <c r="G355"/>
    </row>
    <row r="356" spans="1:7" ht="19.5" x14ac:dyDescent="0.4">
      <c r="A356" s="441" t="str">
        <f>IF(B356&lt;&gt;"",COUNT(A$1:A355)+1,"")</f>
        <v/>
      </c>
      <c r="B356" s="442"/>
      <c r="C356" s="444" t="str">
        <f>IF(AND(事業区分=2,入力シート!M401&lt;&gt;""),入力シート!M401,"")</f>
        <v/>
      </c>
      <c r="D356" s="442" t="s">
        <v>253</v>
      </c>
      <c r="E356" s="610" t="s">
        <v>664</v>
      </c>
      <c r="F356" s="236"/>
      <c r="G356"/>
    </row>
    <row r="357" spans="1:7" ht="19.5" x14ac:dyDescent="0.4">
      <c r="A357" s="441" t="str">
        <f>IF(B357&lt;&gt;"",COUNT(A$1:A356)+1,"")</f>
        <v/>
      </c>
      <c r="B357" s="442"/>
      <c r="C357" s="444" t="str">
        <f>IF(AND(事業区分=2,入力シート!M402&lt;&gt;""),入力シート!M402,"")</f>
        <v/>
      </c>
      <c r="D357" s="613" t="s">
        <v>389</v>
      </c>
      <c r="E357" s="610" t="s">
        <v>664</v>
      </c>
      <c r="F357" s="236"/>
      <c r="G357"/>
    </row>
    <row r="358" spans="1:7" ht="19.5" x14ac:dyDescent="0.4">
      <c r="A358" s="441" t="str">
        <f>IF(B358&lt;&gt;"",COUNT(A$1:A357)+1,"")</f>
        <v/>
      </c>
      <c r="B358" s="442"/>
      <c r="C358" s="710" t="str">
        <f>IF(AND(事業区分=2,入力シート!M403&lt;&gt;""),入力シート!M403*100,"")</f>
        <v/>
      </c>
      <c r="D358" s="613" t="s">
        <v>390</v>
      </c>
      <c r="E358" s="610" t="s">
        <v>664</v>
      </c>
      <c r="F358" s="236"/>
      <c r="G358"/>
    </row>
    <row r="359" spans="1:7" ht="19.5" x14ac:dyDescent="0.4">
      <c r="A359" s="441" t="str">
        <f>IF(B359&lt;&gt;"",COUNT(A$1:A358)+1,"")</f>
        <v/>
      </c>
      <c r="B359" s="442"/>
      <c r="C359" s="444" t="str">
        <f>IF(AND(事業区分=2,入力シート!M404&lt;&gt;""),入力シート!M404,"")</f>
        <v/>
      </c>
      <c r="D359" s="442" t="s">
        <v>254</v>
      </c>
      <c r="E359" s="610" t="s">
        <v>664</v>
      </c>
      <c r="F359" s="236"/>
      <c r="G359"/>
    </row>
    <row r="360" spans="1:7" ht="19.5" x14ac:dyDescent="0.4">
      <c r="A360" s="441" t="str">
        <f>IF(B360&lt;&gt;"",COUNT(A$1:A359)+1,"")</f>
        <v/>
      </c>
      <c r="B360" s="442"/>
      <c r="C360" s="444" t="str">
        <f>IF(AND(事業区分=2,C262&lt;&gt;""),TEXT(C262,"ggge年m月d日"),"")</f>
        <v/>
      </c>
      <c r="D360" s="442" t="s">
        <v>255</v>
      </c>
      <c r="E360" s="610" t="s">
        <v>664</v>
      </c>
      <c r="F360" s="236"/>
      <c r="G360"/>
    </row>
    <row r="361" spans="1:7" ht="19.5" x14ac:dyDescent="0.4">
      <c r="A361" s="441" t="str">
        <f>IF(B361&lt;&gt;"",COUNT(A$1:A360)+1,"")</f>
        <v/>
      </c>
      <c r="B361" s="442"/>
      <c r="C361" s="444" t="str">
        <f>IF(AND(事業区分=2,入力シート!M405&lt;&gt;""),入力シート!M405,"")</f>
        <v/>
      </c>
      <c r="D361" s="442" t="s">
        <v>256</v>
      </c>
      <c r="E361" s="610" t="s">
        <v>664</v>
      </c>
      <c r="F361" s="236"/>
      <c r="G361"/>
    </row>
    <row r="362" spans="1:7" x14ac:dyDescent="0.4">
      <c r="A362" s="441" t="str">
        <f>IF(B362&lt;&gt;"",COUNT(A$1:A361)+1,"")</f>
        <v/>
      </c>
      <c r="B362" s="442"/>
      <c r="C362" s="444" t="str">
        <f>IF(AND(事業区分=2,入力シート!M405&lt;&gt;""),入力シート!X405,"")</f>
        <v/>
      </c>
      <c r="D362" s="442" t="s">
        <v>257</v>
      </c>
      <c r="E362" s="610" t="s">
        <v>664</v>
      </c>
      <c r="F362" s="236"/>
    </row>
    <row r="363" spans="1:7" x14ac:dyDescent="0.4">
      <c r="A363" s="133">
        <f>IF(B363&lt;&gt;"",COUNT(A$1:A362)+1,"")</f>
        <v>307</v>
      </c>
      <c r="B363" s="134" t="str">
        <f t="shared" si="10"/>
        <v>補助事業に要する経費（イ）物品購入費</v>
      </c>
      <c r="C363" s="198" t="str">
        <f>IF(入力シート!M457&lt;&gt;"",入力シート!M457,"")</f>
        <v/>
      </c>
      <c r="D363" s="141" t="s">
        <v>232</v>
      </c>
      <c r="E363" s="28" t="s">
        <v>380</v>
      </c>
      <c r="F363" s="236" t="s">
        <v>464</v>
      </c>
    </row>
    <row r="364" spans="1:7" x14ac:dyDescent="0.4">
      <c r="A364" s="133">
        <f>IF(B364&lt;&gt;"",COUNT(A$1:A363)+1,"")</f>
        <v>308</v>
      </c>
      <c r="B364" s="134" t="str">
        <f t="shared" si="10"/>
        <v>補助事業に要する経費（ロ）消耗品費等</v>
      </c>
      <c r="C364" s="198" t="str">
        <f>IF(入力シート!M458&lt;&gt;"",入力シート!M458,"")</f>
        <v/>
      </c>
      <c r="D364" s="141" t="s">
        <v>233</v>
      </c>
      <c r="E364" s="28" t="s">
        <v>380</v>
      </c>
      <c r="F364" s="236" t="s">
        <v>465</v>
      </c>
    </row>
    <row r="365" spans="1:7" x14ac:dyDescent="0.4">
      <c r="A365" s="133">
        <f>IF(B365&lt;&gt;"",COUNT(A$1:A364)+1,"")</f>
        <v>309</v>
      </c>
      <c r="B365" s="134" t="str">
        <f t="shared" si="10"/>
        <v>補助事業に要する経費（ハ）その他</v>
      </c>
      <c r="C365" s="198" t="str">
        <f>IF(入力シート!M459&lt;&gt;"",入力シート!M459,"")</f>
        <v/>
      </c>
      <c r="D365" s="141" t="s">
        <v>234</v>
      </c>
      <c r="E365" s="28" t="s">
        <v>380</v>
      </c>
      <c r="F365" s="236" t="s">
        <v>466</v>
      </c>
    </row>
    <row r="366" spans="1:7" x14ac:dyDescent="0.4">
      <c r="A366" s="133">
        <f>IF(B366&lt;&gt;"",COUNT(A$1:A365)+1,"")</f>
        <v>310</v>
      </c>
      <c r="B366" s="134" t="str">
        <f t="shared" si="10"/>
        <v>補助対象経費（イ）物品購入費</v>
      </c>
      <c r="C366" s="198" t="str">
        <f>IF(入力シート!U457&lt;&gt;"",入力シート!U457,"")</f>
        <v/>
      </c>
      <c r="D366" s="134" t="s">
        <v>235</v>
      </c>
      <c r="E366" s="28" t="s">
        <v>380</v>
      </c>
      <c r="F366" s="236" t="s">
        <v>235</v>
      </c>
    </row>
    <row r="367" spans="1:7" x14ac:dyDescent="0.4">
      <c r="A367" s="133">
        <f>IF(B367&lt;&gt;"",COUNT(A$1:A366)+1,"")</f>
        <v>311</v>
      </c>
      <c r="B367" s="134" t="str">
        <f t="shared" si="10"/>
        <v>補助対象経費（ロ）消耗品費等</v>
      </c>
      <c r="C367" s="198" t="str">
        <f>IF(入力シート!U458&lt;&gt;"",入力シート!U458,"")</f>
        <v/>
      </c>
      <c r="D367" s="134" t="s">
        <v>236</v>
      </c>
      <c r="E367" s="28" t="s">
        <v>380</v>
      </c>
      <c r="F367" s="236" t="s">
        <v>236</v>
      </c>
    </row>
    <row r="368" spans="1:7" x14ac:dyDescent="0.4">
      <c r="A368" s="133">
        <f>IF(B368&lt;&gt;"",COUNT(A$1:A367)+1,"")</f>
        <v>312</v>
      </c>
      <c r="B368" s="134" t="str">
        <f t="shared" si="10"/>
        <v>補助対象経費（ハ）その他</v>
      </c>
      <c r="C368" s="198" t="str">
        <f>IF(入力シート!U459&lt;&gt;"",入力シート!U459,"")</f>
        <v/>
      </c>
      <c r="D368" s="134" t="s">
        <v>237</v>
      </c>
      <c r="E368" s="28" t="s">
        <v>380</v>
      </c>
      <c r="F368" s="236" t="s">
        <v>237</v>
      </c>
    </row>
    <row r="369" spans="1:6" x14ac:dyDescent="0.4">
      <c r="A369" s="133">
        <f>IF(B369&lt;&gt;"",COUNT(A$1:A368)+1,"")</f>
        <v>313</v>
      </c>
      <c r="B369" s="134" t="str">
        <f t="shared" si="10"/>
        <v>補助率</v>
      </c>
      <c r="C369" s="135" t="str">
        <f>IF(入力シート!AC460&lt;&gt;"",入力シート!AC460,"")</f>
        <v/>
      </c>
      <c r="D369" s="134" t="s">
        <v>485</v>
      </c>
      <c r="E369" s="28" t="s">
        <v>380</v>
      </c>
      <c r="F369" s="236" t="s">
        <v>485</v>
      </c>
    </row>
    <row r="370" spans="1:6" x14ac:dyDescent="0.4">
      <c r="A370" s="133">
        <f>IF(B370&lt;&gt;"",COUNT(A$1:A369)+1,"")</f>
        <v>314</v>
      </c>
      <c r="B370" s="134" t="str">
        <f t="shared" si="10"/>
        <v>補助金交付申請額（イ）物品購入費</v>
      </c>
      <c r="C370" s="198">
        <f>IF(入力シート!AG457&lt;&gt;"",入力シート!AG457,"")</f>
        <v>0</v>
      </c>
      <c r="D370" s="141" t="s">
        <v>239</v>
      </c>
      <c r="E370" s="28" t="s">
        <v>380</v>
      </c>
      <c r="F370" s="236" t="s">
        <v>486</v>
      </c>
    </row>
    <row r="371" spans="1:6" x14ac:dyDescent="0.4">
      <c r="A371" s="133">
        <f>IF(B371&lt;&gt;"",COUNT(A$1:A370)+1,"")</f>
        <v>315</v>
      </c>
      <c r="B371" s="134" t="str">
        <f t="shared" si="10"/>
        <v>補助金交付申請額（ロ）消耗品費等</v>
      </c>
      <c r="C371" s="198">
        <f>IF(入力シート!AG458&lt;&gt;"",入力シート!AG458,"")</f>
        <v>0</v>
      </c>
      <c r="D371" s="141" t="s">
        <v>240</v>
      </c>
      <c r="E371" s="28" t="s">
        <v>380</v>
      </c>
      <c r="F371" s="236" t="s">
        <v>487</v>
      </c>
    </row>
    <row r="372" spans="1:6" x14ac:dyDescent="0.4">
      <c r="A372" s="133">
        <f>IF(B372&lt;&gt;"",COUNT(A$1:A371)+1,"")</f>
        <v>316</v>
      </c>
      <c r="B372" s="134" t="str">
        <f t="shared" si="10"/>
        <v>補助金交付申請額（ハ）その他</v>
      </c>
      <c r="C372" s="198">
        <f>IF(入力シート!AG459&lt;&gt;"",入力シート!AG459,"")</f>
        <v>0</v>
      </c>
      <c r="D372" s="141" t="s">
        <v>241</v>
      </c>
      <c r="E372" s="28" t="s">
        <v>380</v>
      </c>
      <c r="F372" s="236" t="s">
        <v>488</v>
      </c>
    </row>
    <row r="373" spans="1:6" x14ac:dyDescent="0.4">
      <c r="A373" s="133">
        <f>IF(B373&lt;&gt;"",COUNT(A$1:A372)+1,"")</f>
        <v>317</v>
      </c>
      <c r="B373" s="134" t="str">
        <f t="shared" si="10"/>
        <v>補助事業に要する経費　計</v>
      </c>
      <c r="C373" s="198">
        <f>IF(入力シート!M460&lt;&gt;"",入力シート!M460,"")</f>
        <v>0</v>
      </c>
      <c r="D373" s="141" t="s">
        <v>242</v>
      </c>
      <c r="E373" s="28" t="s">
        <v>380</v>
      </c>
      <c r="F373" s="236" t="s">
        <v>467</v>
      </c>
    </row>
    <row r="374" spans="1:6" x14ac:dyDescent="0.4">
      <c r="A374" s="133">
        <f>IF(B374&lt;&gt;"",COUNT(A$1:A373)+1,"")</f>
        <v>318</v>
      </c>
      <c r="B374" s="134" t="str">
        <f t="shared" si="10"/>
        <v>補助対象経費　計</v>
      </c>
      <c r="C374" s="198">
        <f>IF(入力シート!U460&lt;&gt;"",入力シート!U460,"")</f>
        <v>0</v>
      </c>
      <c r="D374" s="141" t="s">
        <v>243</v>
      </c>
      <c r="E374" s="28" t="s">
        <v>380</v>
      </c>
      <c r="F374" s="236" t="s">
        <v>243</v>
      </c>
    </row>
    <row r="375" spans="1:6" x14ac:dyDescent="0.4">
      <c r="A375" s="133">
        <f>IF(B375&lt;&gt;"",COUNT(A$1:A374)+1,"")</f>
        <v>319</v>
      </c>
      <c r="B375" s="134" t="str">
        <f t="shared" si="10"/>
        <v>補助金交付申請額　計</v>
      </c>
      <c r="C375" s="198">
        <f>IF(入力シート!AG460&lt;&gt;"",入力シート!AG460,"")</f>
        <v>0</v>
      </c>
      <c r="D375" s="141" t="s">
        <v>244</v>
      </c>
      <c r="E375" s="28" t="s">
        <v>380</v>
      </c>
      <c r="F375" s="236" t="s">
        <v>468</v>
      </c>
    </row>
    <row r="376" spans="1:6" x14ac:dyDescent="0.4">
      <c r="A376" s="138">
        <f>IF(B376&lt;&gt;"",COUNT(A$1:A375)+1,"")</f>
        <v>320</v>
      </c>
      <c r="B376" s="139" t="str">
        <f t="shared" si="10"/>
        <v>差異　補助事業に要した経費（イ）物品購入費</v>
      </c>
      <c r="C376" s="197">
        <f>IF(入力シート!M463&lt;&gt;"",入力シート!M463,"")</f>
        <v>0</v>
      </c>
      <c r="D376" s="140" t="s">
        <v>402</v>
      </c>
      <c r="E376" s="28" t="s">
        <v>380</v>
      </c>
      <c r="F376" s="236"/>
    </row>
    <row r="377" spans="1:6" x14ac:dyDescent="0.4">
      <c r="A377" s="138">
        <f>IF(B377&lt;&gt;"",COUNT(A$1:A376)+1,"")</f>
        <v>321</v>
      </c>
      <c r="B377" s="139" t="str">
        <f t="shared" si="10"/>
        <v>差異　補助事業に要した経費（ロ）消耗品費等</v>
      </c>
      <c r="C377" s="197">
        <f>IF(入力シート!M464&lt;&gt;"",入力シート!M464,"")</f>
        <v>0</v>
      </c>
      <c r="D377" s="140" t="s">
        <v>403</v>
      </c>
      <c r="E377" s="28" t="s">
        <v>380</v>
      </c>
      <c r="F377" s="236"/>
    </row>
    <row r="378" spans="1:6" x14ac:dyDescent="0.4">
      <c r="A378" s="138">
        <f>IF(B378&lt;&gt;"",COUNT(A$1:A377)+1,"")</f>
        <v>322</v>
      </c>
      <c r="B378" s="139" t="str">
        <f t="shared" si="10"/>
        <v>差異　補助事業に要した経費（ハ）その他</v>
      </c>
      <c r="C378" s="197">
        <f>IF(入力シート!M465&lt;&gt;"",入力シート!M465,"")</f>
        <v>0</v>
      </c>
      <c r="D378" s="140" t="s">
        <v>404</v>
      </c>
      <c r="E378" s="28" t="s">
        <v>380</v>
      </c>
      <c r="F378" s="236"/>
    </row>
    <row r="379" spans="1:6" x14ac:dyDescent="0.4">
      <c r="A379" s="138">
        <f>IF(B379&lt;&gt;"",COUNT(A$1:A378)+1,"")</f>
        <v>323</v>
      </c>
      <c r="B379" s="139" t="str">
        <f t="shared" si="10"/>
        <v>差異　補助対象経費（イ）物品購入費</v>
      </c>
      <c r="C379" s="197">
        <f>IF(入力シート!U463&lt;&gt;"",入力シート!U463,"")</f>
        <v>0</v>
      </c>
      <c r="D379" s="140" t="s">
        <v>405</v>
      </c>
      <c r="E379" s="28" t="s">
        <v>380</v>
      </c>
      <c r="F379" s="236"/>
    </row>
    <row r="380" spans="1:6" x14ac:dyDescent="0.4">
      <c r="A380" s="138">
        <f>IF(B380&lt;&gt;"",COUNT(A$1:A379)+1,"")</f>
        <v>324</v>
      </c>
      <c r="B380" s="139" t="str">
        <f t="shared" si="10"/>
        <v>差異　補助対象経費（ロ）消耗品費等</v>
      </c>
      <c r="C380" s="197">
        <f>IF(入力シート!U464&lt;&gt;"",入力シート!U464,"")</f>
        <v>0</v>
      </c>
      <c r="D380" s="140" t="s">
        <v>406</v>
      </c>
      <c r="E380" s="28" t="s">
        <v>380</v>
      </c>
      <c r="F380" s="236"/>
    </row>
    <row r="381" spans="1:6" x14ac:dyDescent="0.4">
      <c r="A381" s="138">
        <f>IF(B381&lt;&gt;"",COUNT(A$1:A380)+1,"")</f>
        <v>325</v>
      </c>
      <c r="B381" s="139" t="str">
        <f t="shared" si="10"/>
        <v>差異　補助対象経費（ハ）その他</v>
      </c>
      <c r="C381" s="197">
        <f>IF(入力シート!U465&lt;&gt;"",入力シート!U465,"")</f>
        <v>0</v>
      </c>
      <c r="D381" s="140" t="s">
        <v>407</v>
      </c>
      <c r="E381" s="28" t="s">
        <v>380</v>
      </c>
      <c r="F381" s="236"/>
    </row>
    <row r="382" spans="1:6" x14ac:dyDescent="0.4">
      <c r="A382" s="138">
        <f>IF(B382&lt;&gt;"",COUNT(A$1:A381)+1,"")</f>
        <v>326</v>
      </c>
      <c r="B382" s="139" t="str">
        <f t="shared" si="10"/>
        <v>差異　補助率</v>
      </c>
      <c r="C382" s="142" t="str">
        <f>IF(入力シート!AC466&lt;&gt;"",入力シート!AC466,"")</f>
        <v/>
      </c>
      <c r="D382" s="140" t="s">
        <v>408</v>
      </c>
      <c r="E382" s="28" t="s">
        <v>380</v>
      </c>
      <c r="F382" s="236"/>
    </row>
    <row r="383" spans="1:6" x14ac:dyDescent="0.4">
      <c r="A383" s="138">
        <f>IF(B383&lt;&gt;"",COUNT(A$1:A382)+1,"")</f>
        <v>327</v>
      </c>
      <c r="B383" s="139" t="str">
        <f t="shared" si="10"/>
        <v>差異　実績報告額（イ）物品購入費</v>
      </c>
      <c r="C383" s="197">
        <f>IF(入力シート!AG463&lt;&gt;"",入力シート!AG463,"")</f>
        <v>0</v>
      </c>
      <c r="D383" s="140" t="s">
        <v>409</v>
      </c>
      <c r="E383" s="28" t="s">
        <v>380</v>
      </c>
      <c r="F383" s="236"/>
    </row>
    <row r="384" spans="1:6" x14ac:dyDescent="0.4">
      <c r="A384" s="138">
        <f>IF(B384&lt;&gt;"",COUNT(A$1:A383)+1,"")</f>
        <v>328</v>
      </c>
      <c r="B384" s="139" t="str">
        <f t="shared" si="10"/>
        <v>差異　実績報告額（ロ）消耗品費等</v>
      </c>
      <c r="C384" s="197">
        <f>IF(入力シート!AG464&lt;&gt;"",入力シート!AG464,"")</f>
        <v>0</v>
      </c>
      <c r="D384" s="140" t="s">
        <v>410</v>
      </c>
      <c r="E384" s="28" t="s">
        <v>380</v>
      </c>
      <c r="F384" s="236"/>
    </row>
    <row r="385" spans="1:6" x14ac:dyDescent="0.4">
      <c r="A385" s="138">
        <f>IF(B385&lt;&gt;"",COUNT(A$1:A384)+1,"")</f>
        <v>329</v>
      </c>
      <c r="B385" s="139" t="str">
        <f t="shared" si="10"/>
        <v>差異　実績報告額（ハ）その他</v>
      </c>
      <c r="C385" s="197">
        <f>IF(入力シート!AG465&lt;&gt;"",入力シート!AG465,"")</f>
        <v>0</v>
      </c>
      <c r="D385" s="140" t="s">
        <v>411</v>
      </c>
      <c r="E385" s="28" t="s">
        <v>380</v>
      </c>
      <c r="F385" s="236"/>
    </row>
    <row r="386" spans="1:6" x14ac:dyDescent="0.4">
      <c r="A386" s="138">
        <f>IF(B386&lt;&gt;"",COUNT(A$1:A385)+1,"")</f>
        <v>330</v>
      </c>
      <c r="B386" s="139" t="str">
        <f t="shared" si="10"/>
        <v>差異　補助事業に要した経費　計</v>
      </c>
      <c r="C386" s="197">
        <f>IF(入力シート!M466&lt;&gt;"",入力シート!M466,"")</f>
        <v>0</v>
      </c>
      <c r="D386" s="140" t="s">
        <v>412</v>
      </c>
      <c r="E386" s="28" t="s">
        <v>380</v>
      </c>
      <c r="F386" s="236"/>
    </row>
    <row r="387" spans="1:6" x14ac:dyDescent="0.4">
      <c r="A387" s="138">
        <f>IF(B387&lt;&gt;"",COUNT(A$1:A386)+1,"")</f>
        <v>331</v>
      </c>
      <c r="B387" s="139" t="str">
        <f t="shared" si="10"/>
        <v>差異　補助対象経費　計</v>
      </c>
      <c r="C387" s="197">
        <f>IF(入力シート!U466&lt;&gt;"",入力シート!U466,"")</f>
        <v>0</v>
      </c>
      <c r="D387" s="140" t="s">
        <v>413</v>
      </c>
      <c r="E387" s="28" t="s">
        <v>380</v>
      </c>
      <c r="F387" s="236"/>
    </row>
    <row r="388" spans="1:6" x14ac:dyDescent="0.4">
      <c r="A388" s="138">
        <f>IF(B388&lt;&gt;"",COUNT(A$1:A387)+1,"")</f>
        <v>332</v>
      </c>
      <c r="B388" s="139" t="str">
        <f t="shared" si="10"/>
        <v>差異　実績報告額　計</v>
      </c>
      <c r="C388" s="197">
        <f>IF(入力シート!AG466&lt;&gt;"",入力シート!AG466,"")</f>
        <v>0</v>
      </c>
      <c r="D388" s="140" t="s">
        <v>414</v>
      </c>
      <c r="E388" s="28" t="s">
        <v>380</v>
      </c>
      <c r="F388" s="236"/>
    </row>
    <row r="389" spans="1:6" x14ac:dyDescent="0.4">
      <c r="A389" s="313">
        <f>IF(B389&lt;&gt;"",COUNT(A$1:A388)+1,"")</f>
        <v>333</v>
      </c>
      <c r="B389" s="314" t="str">
        <f t="shared" si="10"/>
        <v>実績報告額判定</v>
      </c>
      <c r="C389" s="315" t="str">
        <f>IF(入力シート!C467&lt;&gt;"",入力シート!C467,"")</f>
        <v/>
      </c>
      <c r="D389" s="316" t="s">
        <v>259</v>
      </c>
      <c r="E389" s="28" t="s">
        <v>380</v>
      </c>
      <c r="F389" s="309"/>
    </row>
    <row r="390" spans="1:6" x14ac:dyDescent="0.4">
      <c r="A390" s="310">
        <f>IF(B390&lt;&gt;"",COUNT(A$1:A389)+1,"")</f>
        <v>334</v>
      </c>
      <c r="B390" s="134" t="str">
        <f>IF(D390&lt;&gt;"",D390,"")</f>
        <v>選択事業年度</v>
      </c>
      <c r="C390" s="311" t="str">
        <f>IF(事業年度=0,"",ASC(事業年度))</f>
        <v>令和4年度補正</v>
      </c>
      <c r="D390" s="311" t="s">
        <v>576</v>
      </c>
      <c r="F390" s="312"/>
    </row>
    <row r="391" spans="1:6" x14ac:dyDescent="0.4">
      <c r="A391" s="310">
        <f>IF(B391&lt;&gt;"",COUNT(A$1:A390)+1,"")</f>
        <v>335</v>
      </c>
      <c r="B391" s="134" t="str">
        <f>IF(D391&lt;&gt;"",D391,"")</f>
        <v>申請時理事長</v>
      </c>
      <c r="C391" s="311" t="str">
        <f>IF(提出様式&lt;&gt;"",TEXT(VLOOKUP(提出様式,入力シート!D12:AS15,32,FALSE),"#"),"")</f>
        <v/>
      </c>
      <c r="D391" s="317" t="s">
        <v>577</v>
      </c>
      <c r="F391" s="312"/>
    </row>
    <row r="392" spans="1:6" x14ac:dyDescent="0.4">
      <c r="A392" s="310" t="str">
        <f>IF(B392&lt;&gt;"",COUNT(A$1:A391)+1,"")</f>
        <v/>
      </c>
      <c r="B392" s="311" t="str">
        <f>IF(提出様式="様式第12",D392,"")</f>
        <v/>
      </c>
      <c r="C392" s="311" t="str">
        <f>IF(AND(B392&lt;&gt;"",OR(入力シート!M13&lt;&gt;"",入力シート!M14&lt;&gt;"")),TEXT(MAX(入力シート!M13:T14),"ggge年m月d日"),"")</f>
        <v/>
      </c>
      <c r="D392" s="317" t="s">
        <v>578</v>
      </c>
      <c r="F392" s="312"/>
    </row>
    <row r="393" spans="1:6" x14ac:dyDescent="0.4">
      <c r="A393" s="310" t="str">
        <f>IF(B393&lt;&gt;"",COUNT(A$1:A392)+1,"")</f>
        <v/>
      </c>
      <c r="B393" s="311"/>
      <c r="C393" s="311"/>
      <c r="D393" s="311"/>
      <c r="F393" s="312"/>
    </row>
    <row r="394" spans="1:6" x14ac:dyDescent="0.4">
      <c r="A394" s="310" t="str">
        <f>IF(B394&lt;&gt;"",COUNT(A$1:A393)+1,"")</f>
        <v/>
      </c>
      <c r="B394" s="311"/>
      <c r="C394" s="311"/>
      <c r="D394" s="311"/>
      <c r="F394" s="312"/>
    </row>
    <row r="395" spans="1:6" x14ac:dyDescent="0.4">
      <c r="A395" s="310" t="str">
        <f>IF(B395&lt;&gt;"",COUNT(A$1:A394)+1,"")</f>
        <v/>
      </c>
      <c r="B395" s="311"/>
      <c r="C395" s="311"/>
      <c r="D395" s="311"/>
      <c r="F395" s="312"/>
    </row>
    <row r="396" spans="1:6" x14ac:dyDescent="0.4">
      <c r="A396" s="310" t="str">
        <f>IF(B396&lt;&gt;"",COUNT(A$1:A395)+1,"")</f>
        <v/>
      </c>
      <c r="B396" s="311"/>
      <c r="C396" s="311"/>
      <c r="D396" s="311"/>
      <c r="F396" s="312"/>
    </row>
    <row r="397" spans="1:6" x14ac:dyDescent="0.4">
      <c r="A397" s="310" t="str">
        <f>IF(B397&lt;&gt;"",COUNT(A$1:A396)+1,"")</f>
        <v/>
      </c>
      <c r="B397" s="311"/>
      <c r="C397" s="311"/>
      <c r="D397" s="311"/>
      <c r="F397" s="312"/>
    </row>
    <row r="398" spans="1:6" x14ac:dyDescent="0.4">
      <c r="A398" s="310" t="str">
        <f>IF(B398&lt;&gt;"",COUNT(A$1:A397)+1,"")</f>
        <v/>
      </c>
      <c r="B398" s="311"/>
      <c r="C398" s="311"/>
      <c r="D398" s="311"/>
      <c r="F398" s="312"/>
    </row>
    <row r="399" spans="1:6" x14ac:dyDescent="0.4">
      <c r="A399" s="310" t="str">
        <f>IF(B399&lt;&gt;"",COUNT(A$1:A398)+1,"")</f>
        <v/>
      </c>
      <c r="B399" s="311"/>
      <c r="C399" s="311"/>
      <c r="D399" s="311"/>
      <c r="F399" s="312"/>
    </row>
    <row r="400" spans="1:6" x14ac:dyDescent="0.4">
      <c r="A400" s="310" t="str">
        <f>IF(B400&lt;&gt;"",COUNT(A$1:A399)+1,"")</f>
        <v/>
      </c>
      <c r="B400" s="311"/>
      <c r="C400" s="311"/>
      <c r="D400" s="311"/>
      <c r="F400" s="312"/>
    </row>
    <row r="401" spans="1:6" x14ac:dyDescent="0.4">
      <c r="A401" s="310" t="str">
        <f>IF(B401&lt;&gt;"",COUNT(A$1:A400)+1,"")</f>
        <v/>
      </c>
      <c r="B401" s="311"/>
      <c r="C401" s="311"/>
      <c r="D401" s="311"/>
      <c r="F401" s="312"/>
    </row>
  </sheetData>
  <sheetProtection sheet="1" objects="1" scenarios="1"/>
  <phoneticPr fontId="2"/>
  <pageMargins left="0.7" right="0.7" top="0.75" bottom="0.75" header="0.3" footer="0.3"/>
  <pageSetup paperSize="9" orientation="portrait" horizontalDpi="0" verticalDpi="0"/>
  <ignoredErrors>
    <ignoredError sqref="C102"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tint="0.499984740745262"/>
  </sheetPr>
  <dimension ref="A1:K48"/>
  <sheetViews>
    <sheetView showGridLines="0" zoomScaleNormal="100" workbookViewId="0">
      <selection activeCell="A6" sqref="A6"/>
    </sheetView>
  </sheetViews>
  <sheetFormatPr defaultColWidth="11.5546875" defaultRowHeight="19.5" x14ac:dyDescent="0.4"/>
  <cols>
    <col min="1" max="1" width="12.33203125" style="26" bestFit="1" customWidth="1"/>
    <col min="2" max="2" width="8.5546875" style="27" bestFit="1" customWidth="1"/>
    <col min="3" max="3" width="18.109375" bestFit="1" customWidth="1"/>
    <col min="4" max="4" width="19.5546875" bestFit="1" customWidth="1"/>
    <col min="5" max="5" width="15.33203125" bestFit="1" customWidth="1"/>
    <col min="6" max="6" width="5.33203125" customWidth="1"/>
    <col min="7" max="7" width="45.5546875" bestFit="1" customWidth="1"/>
    <col min="8" max="8" width="4.88671875" customWidth="1"/>
    <col min="9" max="9" width="28.33203125" bestFit="1" customWidth="1"/>
    <col min="10" max="10" width="4.88671875" customWidth="1"/>
    <col min="11" max="11" width="23.33203125" bestFit="1" customWidth="1"/>
  </cols>
  <sheetData>
    <row r="1" spans="1:11" x14ac:dyDescent="0.4">
      <c r="A1" s="1" t="s">
        <v>115</v>
      </c>
      <c r="B1" s="2" t="s">
        <v>116</v>
      </c>
      <c r="C1" s="3" t="s">
        <v>117</v>
      </c>
      <c r="D1" s="3" t="s">
        <v>118</v>
      </c>
      <c r="E1" s="423" t="s">
        <v>119</v>
      </c>
      <c r="F1" s="1451" t="s">
        <v>55</v>
      </c>
      <c r="G1" s="1452"/>
      <c r="H1" s="1453" t="s">
        <v>120</v>
      </c>
      <c r="I1" s="1453"/>
      <c r="J1" s="1453"/>
      <c r="K1" s="1453"/>
    </row>
    <row r="2" spans="1:11" x14ac:dyDescent="0.4">
      <c r="A2" s="4" t="s">
        <v>121</v>
      </c>
      <c r="B2" s="5" t="s">
        <v>122</v>
      </c>
      <c r="C2" s="6" t="s">
        <v>123</v>
      </c>
      <c r="D2" s="7" t="s">
        <v>123</v>
      </c>
      <c r="E2" s="8" t="s">
        <v>124</v>
      </c>
      <c r="F2" s="425">
        <v>1</v>
      </c>
      <c r="G2" s="426" t="s">
        <v>125</v>
      </c>
      <c r="H2" s="424">
        <v>0</v>
      </c>
      <c r="I2" s="10" t="s">
        <v>126</v>
      </c>
      <c r="J2" s="11">
        <v>30</v>
      </c>
      <c r="K2" s="12" t="s">
        <v>127</v>
      </c>
    </row>
    <row r="3" spans="1:11" ht="20.25" thickBot="1" x14ac:dyDescent="0.45">
      <c r="A3" s="318" t="s">
        <v>615</v>
      </c>
      <c r="B3" s="5" t="s">
        <v>128</v>
      </c>
      <c r="C3" s="13" t="s">
        <v>129</v>
      </c>
      <c r="D3" s="14" t="s">
        <v>130</v>
      </c>
      <c r="E3" s="15" t="s">
        <v>131</v>
      </c>
      <c r="F3" s="427">
        <v>2</v>
      </c>
      <c r="G3" s="428" t="s">
        <v>56</v>
      </c>
      <c r="H3" s="424">
        <v>10</v>
      </c>
      <c r="I3" s="10" t="s">
        <v>132</v>
      </c>
      <c r="J3" s="10">
        <v>50</v>
      </c>
      <c r="K3" s="9" t="s">
        <v>133</v>
      </c>
    </row>
    <row r="4" spans="1:11" x14ac:dyDescent="0.4">
      <c r="A4" s="215"/>
      <c r="B4" s="5" t="s">
        <v>134</v>
      </c>
      <c r="E4" s="16"/>
      <c r="F4" s="427">
        <v>3</v>
      </c>
      <c r="G4" s="428" t="s">
        <v>601</v>
      </c>
      <c r="H4" s="424">
        <v>30</v>
      </c>
      <c r="I4" s="10" t="s">
        <v>135</v>
      </c>
      <c r="J4" s="10">
        <v>70</v>
      </c>
      <c r="K4" s="9" t="s">
        <v>136</v>
      </c>
    </row>
    <row r="5" spans="1:11" ht="20.25" thickBot="1" x14ac:dyDescent="0.45">
      <c r="A5" s="341" t="s">
        <v>593</v>
      </c>
      <c r="B5" s="340" t="s">
        <v>137</v>
      </c>
      <c r="F5" s="429">
        <v>4</v>
      </c>
      <c r="G5" s="430" t="s">
        <v>602</v>
      </c>
      <c r="H5" s="424">
        <v>50</v>
      </c>
      <c r="I5" s="10" t="s">
        <v>138</v>
      </c>
      <c r="J5" s="10">
        <v>70</v>
      </c>
      <c r="K5" s="9" t="s">
        <v>139</v>
      </c>
    </row>
    <row r="6" spans="1:11" ht="20.25" thickBot="1" x14ac:dyDescent="0.45">
      <c r="A6" s="342">
        <v>45337</v>
      </c>
      <c r="B6" s="340" t="s">
        <v>140</v>
      </c>
      <c r="F6" s="18"/>
      <c r="G6" s="19"/>
      <c r="H6" s="20">
        <v>70</v>
      </c>
      <c r="I6" s="21" t="s">
        <v>141</v>
      </c>
      <c r="J6" s="21">
        <v>100</v>
      </c>
      <c r="K6" s="22" t="s">
        <v>142</v>
      </c>
    </row>
    <row r="7" spans="1:11" x14ac:dyDescent="0.4">
      <c r="A7" s="17"/>
      <c r="B7" s="5" t="s">
        <v>143</v>
      </c>
      <c r="F7" s="18"/>
      <c r="G7" s="19"/>
      <c r="H7" s="23"/>
      <c r="I7" s="23"/>
    </row>
    <row r="8" spans="1:11" x14ac:dyDescent="0.4">
      <c r="A8" s="17"/>
      <c r="B8" s="5" t="s">
        <v>144</v>
      </c>
      <c r="F8" s="18"/>
      <c r="G8" s="19"/>
    </row>
    <row r="9" spans="1:11" x14ac:dyDescent="0.4">
      <c r="A9" s="17"/>
      <c r="B9" s="5" t="s">
        <v>145</v>
      </c>
      <c r="F9" s="18"/>
      <c r="G9" s="19"/>
    </row>
    <row r="10" spans="1:11" x14ac:dyDescent="0.4">
      <c r="A10" s="17"/>
      <c r="B10" s="5" t="s">
        <v>146</v>
      </c>
      <c r="F10" s="18"/>
      <c r="G10" s="19"/>
    </row>
    <row r="11" spans="1:11" x14ac:dyDescent="0.4">
      <c r="A11" s="17"/>
      <c r="B11" s="5" t="s">
        <v>147</v>
      </c>
      <c r="F11" s="18"/>
      <c r="G11" s="19"/>
    </row>
    <row r="12" spans="1:11" x14ac:dyDescent="0.4">
      <c r="A12" s="17"/>
      <c r="B12" s="5" t="s">
        <v>148</v>
      </c>
    </row>
    <row r="13" spans="1:11" x14ac:dyDescent="0.4">
      <c r="A13" s="17"/>
      <c r="B13" s="5" t="s">
        <v>149</v>
      </c>
    </row>
    <row r="14" spans="1:11" x14ac:dyDescent="0.4">
      <c r="A14" s="17"/>
      <c r="B14" s="5" t="s">
        <v>150</v>
      </c>
    </row>
    <row r="15" spans="1:11" x14ac:dyDescent="0.4">
      <c r="A15" s="17"/>
      <c r="B15" s="5" t="s">
        <v>151</v>
      </c>
    </row>
    <row r="16" spans="1:11" x14ac:dyDescent="0.4">
      <c r="A16" s="17"/>
      <c r="B16" s="5" t="s">
        <v>152</v>
      </c>
    </row>
    <row r="17" spans="1:2" x14ac:dyDescent="0.4">
      <c r="A17" s="17"/>
      <c r="B17" s="5" t="s">
        <v>153</v>
      </c>
    </row>
    <row r="18" spans="1:2" x14ac:dyDescent="0.4">
      <c r="A18" s="17"/>
      <c r="B18" s="5" t="s">
        <v>154</v>
      </c>
    </row>
    <row r="19" spans="1:2" x14ac:dyDescent="0.4">
      <c r="A19" s="17"/>
      <c r="B19" s="5" t="s">
        <v>155</v>
      </c>
    </row>
    <row r="20" spans="1:2" x14ac:dyDescent="0.4">
      <c r="A20" s="24"/>
      <c r="B20" s="5" t="s">
        <v>156</v>
      </c>
    </row>
    <row r="21" spans="1:2" x14ac:dyDescent="0.4">
      <c r="A21" s="24"/>
      <c r="B21" s="5" t="s">
        <v>157</v>
      </c>
    </row>
    <row r="22" spans="1:2" x14ac:dyDescent="0.4">
      <c r="A22" s="24"/>
      <c r="B22" s="5" t="s">
        <v>158</v>
      </c>
    </row>
    <row r="23" spans="1:2" x14ac:dyDescent="0.4">
      <c r="A23" s="24"/>
      <c r="B23" s="5" t="s">
        <v>159</v>
      </c>
    </row>
    <row r="24" spans="1:2" x14ac:dyDescent="0.4">
      <c r="A24" s="24"/>
      <c r="B24" s="5" t="s">
        <v>160</v>
      </c>
    </row>
    <row r="25" spans="1:2" x14ac:dyDescent="0.4">
      <c r="A25" s="24"/>
      <c r="B25" s="5" t="s">
        <v>161</v>
      </c>
    </row>
    <row r="26" spans="1:2" x14ac:dyDescent="0.4">
      <c r="A26" s="24"/>
      <c r="B26" s="5" t="s">
        <v>162</v>
      </c>
    </row>
    <row r="27" spans="1:2" x14ac:dyDescent="0.4">
      <c r="A27" s="24"/>
      <c r="B27" s="5" t="s">
        <v>163</v>
      </c>
    </row>
    <row r="28" spans="1:2" x14ac:dyDescent="0.4">
      <c r="A28" s="24"/>
      <c r="B28" s="5" t="s">
        <v>164</v>
      </c>
    </row>
    <row r="29" spans="1:2" x14ac:dyDescent="0.4">
      <c r="A29" s="24"/>
      <c r="B29" s="5" t="s">
        <v>165</v>
      </c>
    </row>
    <row r="30" spans="1:2" x14ac:dyDescent="0.4">
      <c r="A30" s="24"/>
      <c r="B30" s="5" t="s">
        <v>166</v>
      </c>
    </row>
    <row r="31" spans="1:2" x14ac:dyDescent="0.4">
      <c r="A31" s="24"/>
      <c r="B31" s="5" t="s">
        <v>167</v>
      </c>
    </row>
    <row r="32" spans="1:2" x14ac:dyDescent="0.4">
      <c r="A32" s="24"/>
      <c r="B32" s="5" t="s">
        <v>168</v>
      </c>
    </row>
    <row r="33" spans="1:2" x14ac:dyDescent="0.4">
      <c r="A33" s="24"/>
      <c r="B33" s="5" t="s">
        <v>169</v>
      </c>
    </row>
    <row r="34" spans="1:2" x14ac:dyDescent="0.4">
      <c r="A34" s="24"/>
      <c r="B34" s="5" t="s">
        <v>170</v>
      </c>
    </row>
    <row r="35" spans="1:2" x14ac:dyDescent="0.4">
      <c r="A35" s="24"/>
      <c r="B35" s="5" t="s">
        <v>171</v>
      </c>
    </row>
    <row r="36" spans="1:2" x14ac:dyDescent="0.4">
      <c r="A36" s="24"/>
      <c r="B36" s="5" t="s">
        <v>172</v>
      </c>
    </row>
    <row r="37" spans="1:2" x14ac:dyDescent="0.4">
      <c r="A37" s="24"/>
      <c r="B37" s="5" t="s">
        <v>173</v>
      </c>
    </row>
    <row r="38" spans="1:2" x14ac:dyDescent="0.4">
      <c r="A38" s="24"/>
      <c r="B38" s="5" t="s">
        <v>174</v>
      </c>
    </row>
    <row r="39" spans="1:2" x14ac:dyDescent="0.4">
      <c r="A39" s="24"/>
      <c r="B39" s="5" t="s">
        <v>175</v>
      </c>
    </row>
    <row r="40" spans="1:2" x14ac:dyDescent="0.4">
      <c r="A40" s="24"/>
      <c r="B40" s="5" t="s">
        <v>176</v>
      </c>
    </row>
    <row r="41" spans="1:2" x14ac:dyDescent="0.4">
      <c r="A41" s="24"/>
      <c r="B41" s="5" t="s">
        <v>177</v>
      </c>
    </row>
    <row r="42" spans="1:2" x14ac:dyDescent="0.4">
      <c r="A42" s="24"/>
      <c r="B42" s="5" t="s">
        <v>178</v>
      </c>
    </row>
    <row r="43" spans="1:2" x14ac:dyDescent="0.4">
      <c r="A43" s="24"/>
      <c r="B43" s="5" t="s">
        <v>179</v>
      </c>
    </row>
    <row r="44" spans="1:2" x14ac:dyDescent="0.4">
      <c r="A44" s="24"/>
      <c r="B44" s="5" t="s">
        <v>180</v>
      </c>
    </row>
    <row r="45" spans="1:2" x14ac:dyDescent="0.4">
      <c r="A45" s="24"/>
      <c r="B45" s="5" t="s">
        <v>181</v>
      </c>
    </row>
    <row r="46" spans="1:2" x14ac:dyDescent="0.4">
      <c r="A46" s="24"/>
      <c r="B46" s="5" t="s">
        <v>182</v>
      </c>
    </row>
    <row r="47" spans="1:2" x14ac:dyDescent="0.4">
      <c r="A47" s="24"/>
      <c r="B47" s="5" t="s">
        <v>183</v>
      </c>
    </row>
    <row r="48" spans="1:2" ht="20.25" thickBot="1" x14ac:dyDescent="0.45">
      <c r="A48" s="24"/>
      <c r="B48" s="25" t="s">
        <v>184</v>
      </c>
    </row>
  </sheetData>
  <sheetProtection sheet="1" objects="1" scenarios="1"/>
  <mergeCells count="2">
    <mergeCell ref="F1:G1"/>
    <mergeCell ref="H1:K1"/>
  </mergeCells>
  <phoneticPr fontId="2"/>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BU227"/>
  <sheetViews>
    <sheetView showGridLines="0" view="pageBreakPreview" zoomScale="85" zoomScaleNormal="100" zoomScaleSheetLayoutView="85" workbookViewId="0">
      <pane xSplit="39" ySplit="1" topLeftCell="AN2" activePane="bottomRight" state="frozen"/>
      <selection pane="topRight" activeCell="AN1" sqref="AN1"/>
      <selection pane="bottomLeft" activeCell="A2" sqref="A2"/>
      <selection pane="bottomRight" activeCell="AN4" sqref="AN4"/>
    </sheetView>
  </sheetViews>
  <sheetFormatPr defaultColWidth="10.5546875" defaultRowHeight="12" x14ac:dyDescent="0.4"/>
  <cols>
    <col min="1" max="1" width="0.88671875" style="51" customWidth="1"/>
    <col min="2" max="38" width="2.6640625" style="51" customWidth="1"/>
    <col min="39" max="39" width="0.5546875" style="51" customWidth="1"/>
    <col min="40" max="42" width="4.88671875" style="51" customWidth="1"/>
    <col min="43" max="44" width="7.33203125" style="51" customWidth="1"/>
    <col min="45" max="16384" width="10.5546875" style="51"/>
  </cols>
  <sheetData>
    <row r="1" spans="1:39" ht="26.1" customHeight="1" x14ac:dyDescent="0.4">
      <c r="A1" s="1734" t="s">
        <v>425</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row>
    <row r="2" spans="1:39" ht="14.1" customHeight="1" x14ac:dyDescent="0.4">
      <c r="B2" s="1537" t="s">
        <v>264</v>
      </c>
      <c r="C2" s="1537"/>
      <c r="D2" s="1537"/>
      <c r="E2" s="1537"/>
      <c r="F2" s="1537"/>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9" t="s">
        <v>658</v>
      </c>
      <c r="AL2" s="1539"/>
    </row>
    <row r="3" spans="1:39" ht="8.4499999999999993" customHeight="1" x14ac:dyDescent="0.4">
      <c r="B3" s="54"/>
      <c r="C3" s="54"/>
      <c r="D3" s="54"/>
      <c r="E3" s="54"/>
      <c r="F3" s="54"/>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01"/>
      <c r="AL3" s="101"/>
    </row>
    <row r="4" spans="1:39" ht="14.1" customHeight="1" x14ac:dyDescent="0.4">
      <c r="AA4" s="52"/>
      <c r="AB4" s="52"/>
      <c r="AC4" s="52"/>
      <c r="AD4" s="52"/>
      <c r="AE4" s="1735" t="str">
        <f>IF(入力シート!M12&lt;&gt;"",TEXT(入力シート!M12,"ggge年m月d日"),"令和●年●月●日")</f>
        <v>令和●年●月●日</v>
      </c>
      <c r="AF4" s="1735"/>
      <c r="AG4" s="1735"/>
      <c r="AH4" s="1735"/>
      <c r="AI4" s="1735"/>
      <c r="AJ4" s="1735"/>
      <c r="AK4" s="1735"/>
      <c r="AL4" s="52"/>
    </row>
    <row r="5" spans="1:39" ht="14.1" customHeight="1" x14ac:dyDescent="0.4">
      <c r="B5" s="52" t="s">
        <v>265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9" ht="14.1" customHeight="1" x14ac:dyDescent="0.4">
      <c r="G6" s="1735" t="s">
        <v>266</v>
      </c>
      <c r="H6" s="1735"/>
      <c r="I6" s="1735"/>
      <c r="J6" s="1735" t="str">
        <f>入力シート!AI12</f>
        <v>田中　惠次</v>
      </c>
      <c r="K6" s="1735"/>
      <c r="L6" s="1735"/>
      <c r="M6" s="1735"/>
      <c r="N6" s="1735"/>
      <c r="O6" s="52" t="s">
        <v>267</v>
      </c>
      <c r="P6" s="52"/>
      <c r="Q6" s="52"/>
      <c r="R6" s="52"/>
      <c r="S6" s="52"/>
      <c r="T6" s="52"/>
      <c r="U6" s="52"/>
      <c r="V6" s="52"/>
      <c r="W6" s="52"/>
      <c r="X6" s="52"/>
      <c r="Y6" s="52"/>
      <c r="Z6" s="52"/>
      <c r="AA6" s="52"/>
      <c r="AB6" s="52"/>
      <c r="AC6" s="52"/>
      <c r="AD6" s="52"/>
      <c r="AE6" s="52"/>
      <c r="AF6" s="52"/>
      <c r="AG6" s="52"/>
      <c r="AH6" s="52"/>
      <c r="AI6" s="52"/>
      <c r="AJ6" s="52"/>
      <c r="AK6" s="52"/>
      <c r="AL6" s="52"/>
    </row>
    <row r="7" spans="1:39" ht="14.1" hidden="1" customHeight="1" x14ac:dyDescent="0.4"/>
    <row r="8" spans="1:39" ht="8.4499999999999993" customHeight="1" x14ac:dyDescent="0.4"/>
    <row r="9" spans="1:39" ht="14.1" customHeight="1" x14ac:dyDescent="0.4">
      <c r="C9" s="1751" t="s">
        <v>766</v>
      </c>
      <c r="D9" s="1751"/>
      <c r="E9" s="175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1"/>
      <c r="AG9" s="1751"/>
      <c r="AH9" s="1751"/>
      <c r="AI9" s="1751"/>
      <c r="AJ9" s="1751"/>
      <c r="AK9" s="1751"/>
    </row>
    <row r="10" spans="1:39" ht="14.1" customHeight="1" x14ac:dyDescent="0.4">
      <c r="C10" s="1751"/>
      <c r="D10" s="1751"/>
      <c r="E10" s="1751"/>
      <c r="F10" s="1751"/>
      <c r="G10" s="1751"/>
      <c r="H10" s="1751"/>
      <c r="I10" s="1751"/>
      <c r="J10" s="1751"/>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1"/>
      <c r="AI10" s="1751"/>
      <c r="AJ10" s="1751"/>
      <c r="AK10" s="1751"/>
      <c r="AL10" s="52"/>
    </row>
    <row r="11" spans="1:39" ht="9" customHeight="1" x14ac:dyDescent="0.4">
      <c r="C11" s="1751"/>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1751"/>
      <c r="AB11" s="1751"/>
      <c r="AC11" s="1751"/>
      <c r="AD11" s="1751"/>
      <c r="AE11" s="1751"/>
      <c r="AF11" s="1751"/>
      <c r="AG11" s="1751"/>
      <c r="AH11" s="1751"/>
      <c r="AI11" s="1751"/>
      <c r="AJ11" s="1751"/>
      <c r="AK11" s="1751"/>
    </row>
    <row r="12" spans="1:39" ht="14.1" customHeight="1" x14ac:dyDescent="0.4">
      <c r="C12" s="51" t="s">
        <v>268</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39" ht="14.1" hidden="1" customHeight="1" x14ac:dyDescent="0.4">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39" ht="8.4499999999999993" customHeight="1" x14ac:dyDescent="0.4"/>
    <row r="15" spans="1:39" ht="14.1" customHeight="1" x14ac:dyDescent="0.4">
      <c r="B15" s="1498" t="s">
        <v>269</v>
      </c>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c r="AK15" s="1498"/>
      <c r="AL15" s="1498"/>
    </row>
    <row r="16" spans="1:39" ht="9" customHeight="1" x14ac:dyDescent="0.4"/>
    <row r="17" spans="3:37" ht="14.1" customHeight="1" x14ac:dyDescent="0.4">
      <c r="C17" s="494" t="s">
        <v>270</v>
      </c>
      <c r="D17" s="1752" t="s">
        <v>271</v>
      </c>
      <c r="E17" s="1752"/>
      <c r="F17" s="1753"/>
      <c r="G17" s="1753"/>
      <c r="H17" s="1753"/>
      <c r="I17" s="1753"/>
      <c r="J17" s="1753"/>
      <c r="K17" s="1754"/>
      <c r="L17" s="1736" t="str">
        <f>IF(入力シート!M12&lt;&gt;"",IF(入力シート!M12&lt;&gt;"",項目マップ!C13,""),"")</f>
        <v/>
      </c>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8"/>
    </row>
    <row r="18" spans="3:37" ht="14.1" customHeight="1" x14ac:dyDescent="0.4">
      <c r="C18" s="495" t="s">
        <v>272</v>
      </c>
      <c r="D18" s="1726" t="s">
        <v>273</v>
      </c>
      <c r="E18" s="1726"/>
      <c r="F18" s="1726"/>
      <c r="G18" s="1726"/>
      <c r="H18" s="1726"/>
      <c r="I18" s="1726"/>
      <c r="J18" s="1726"/>
      <c r="K18" s="1726"/>
      <c r="L18" s="1759" t="str">
        <f>IF(入力シート!M12&lt;&gt;"",IF(入力シート!M12&lt;&gt;"",項目マップ!C14,""),"")</f>
        <v/>
      </c>
      <c r="M18" s="1760"/>
      <c r="N18" s="1760"/>
      <c r="O18" s="1760"/>
      <c r="P18" s="1760"/>
      <c r="Q18" s="1760"/>
      <c r="R18" s="1760"/>
      <c r="S18" s="1760"/>
      <c r="T18" s="1760"/>
      <c r="U18" s="1760"/>
      <c r="V18" s="1760"/>
      <c r="W18" s="1760"/>
      <c r="X18" s="1760"/>
      <c r="Y18" s="1760"/>
      <c r="Z18" s="1760"/>
      <c r="AA18" s="1760"/>
      <c r="AB18" s="1760"/>
      <c r="AC18" s="1760"/>
      <c r="AD18" s="1760"/>
      <c r="AE18" s="1760"/>
      <c r="AF18" s="1760"/>
      <c r="AG18" s="1760"/>
      <c r="AH18" s="1760"/>
      <c r="AI18" s="1760"/>
      <c r="AJ18" s="1760"/>
      <c r="AK18" s="1761"/>
    </row>
    <row r="19" spans="3:37" ht="14.1" customHeight="1" x14ac:dyDescent="0.4">
      <c r="C19" s="496"/>
      <c r="D19" s="105"/>
      <c r="E19" s="105"/>
      <c r="F19" s="105"/>
      <c r="G19" s="105"/>
      <c r="H19" s="105"/>
      <c r="I19" s="105"/>
      <c r="J19" s="1739" t="s">
        <v>274</v>
      </c>
      <c r="K19" s="1740"/>
      <c r="L19" s="1741" t="str">
        <f>IF(入力シート!M12&lt;&gt;"",IF(入力シート!M12&lt;&gt;"",項目マップ!C15,""),"")</f>
        <v/>
      </c>
      <c r="M19" s="1742"/>
      <c r="N19" s="1742"/>
      <c r="O19" s="1742"/>
      <c r="P19" s="1742"/>
      <c r="Q19" s="1742"/>
      <c r="R19" s="1742"/>
      <c r="S19" s="1742"/>
      <c r="T19" s="1742"/>
      <c r="U19" s="1742"/>
      <c r="V19" s="1742"/>
      <c r="W19" s="1742"/>
      <c r="X19" s="1742"/>
      <c r="Y19" s="1742"/>
      <c r="Z19" s="1742"/>
      <c r="AA19" s="1742"/>
      <c r="AB19" s="1742"/>
      <c r="AC19" s="1742"/>
      <c r="AD19" s="1742"/>
      <c r="AE19" s="1742"/>
      <c r="AF19" s="1742"/>
      <c r="AG19" s="1742"/>
      <c r="AH19" s="1742"/>
      <c r="AI19" s="1742"/>
      <c r="AJ19" s="1742"/>
      <c r="AK19" s="1743"/>
    </row>
    <row r="20" spans="3:37" ht="14.1" customHeight="1" x14ac:dyDescent="0.4">
      <c r="C20" s="497" t="s">
        <v>275</v>
      </c>
      <c r="D20" s="1744" t="s">
        <v>276</v>
      </c>
      <c r="E20" s="1744"/>
      <c r="F20" s="1745"/>
      <c r="G20" s="1745"/>
      <c r="H20" s="1745"/>
      <c r="I20" s="1745"/>
      <c r="J20" s="1745"/>
      <c r="K20" s="1746"/>
      <c r="L20" s="1747" t="str">
        <f>IF(入力シート!M12&lt;&gt;"",IF(入力シート!M12&lt;&gt;"",項目マップ!C16,""),"")</f>
        <v/>
      </c>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9"/>
    </row>
    <row r="21" spans="3:37" ht="14.1" customHeight="1" x14ac:dyDescent="0.4">
      <c r="C21" s="498" t="s">
        <v>277</v>
      </c>
      <c r="D21" s="1750" t="s">
        <v>278</v>
      </c>
      <c r="E21" s="1750"/>
      <c r="F21" s="1649"/>
      <c r="G21" s="1649"/>
      <c r="H21" s="1649"/>
      <c r="I21" s="1649"/>
      <c r="J21" s="1649"/>
      <c r="K21" s="1650"/>
      <c r="L21" s="1717" t="str">
        <f>IF(入力シート!M12&lt;&gt;"",IF(入力シート!M12&lt;&gt;"",項目マップ!C17,""),"")</f>
        <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9"/>
    </row>
    <row r="22" spans="3:37" ht="14.1" customHeight="1" x14ac:dyDescent="0.4">
      <c r="C22" s="499" t="s">
        <v>279</v>
      </c>
      <c r="D22" s="1658" t="s">
        <v>280</v>
      </c>
      <c r="E22" s="1658"/>
      <c r="F22" s="1658"/>
      <c r="G22" s="1658"/>
      <c r="H22" s="1658"/>
      <c r="I22" s="1658"/>
      <c r="J22" s="1658"/>
      <c r="K22" s="1658"/>
      <c r="L22" s="1755"/>
      <c r="M22" s="1755"/>
      <c r="N22" s="1755"/>
      <c r="O22" s="1755"/>
      <c r="P22" s="1755"/>
      <c r="Q22" s="1755"/>
      <c r="R22" s="1755"/>
      <c r="S22" s="1755"/>
      <c r="T22" s="1755"/>
      <c r="U22" s="1755"/>
      <c r="V22" s="1755"/>
      <c r="W22" s="1755"/>
      <c r="X22" s="1755"/>
      <c r="Y22" s="1755"/>
      <c r="Z22" s="1755"/>
      <c r="AA22" s="1755"/>
      <c r="AB22" s="1755"/>
      <c r="AC22" s="1755"/>
      <c r="AD22" s="1755"/>
      <c r="AE22" s="1755"/>
      <c r="AF22" s="1755"/>
      <c r="AG22" s="1755"/>
      <c r="AH22" s="1755"/>
      <c r="AI22" s="1755"/>
      <c r="AJ22" s="1755"/>
      <c r="AK22" s="1756"/>
    </row>
    <row r="23" spans="3:37" ht="14.1" customHeight="1" x14ac:dyDescent="0.4">
      <c r="C23" s="484"/>
      <c r="D23" s="1711" t="s">
        <v>281</v>
      </c>
      <c r="E23" s="1712"/>
      <c r="F23" s="1712"/>
      <c r="G23" s="1712"/>
      <c r="H23" s="1712"/>
      <c r="I23" s="1712"/>
      <c r="J23" s="1712"/>
      <c r="K23" s="1713"/>
      <c r="L23" s="1757" t="str">
        <f>IF(入力シート!M12&lt;&gt;"",IF(入力シート!M12&lt;&gt;"",項目マップ!C18,""),"")</f>
        <v/>
      </c>
      <c r="M23" s="1666"/>
      <c r="N23" s="1666"/>
      <c r="O23" s="1666"/>
      <c r="P23" s="1666"/>
      <c r="Q23" s="1666"/>
      <c r="R23" s="1666"/>
      <c r="S23" s="1666"/>
      <c r="T23" s="1758"/>
      <c r="U23" s="1732" t="s">
        <v>282</v>
      </c>
      <c r="V23" s="1732"/>
      <c r="W23" s="1732"/>
      <c r="X23" s="1732"/>
      <c r="Y23" s="1732"/>
      <c r="Z23" s="1732"/>
      <c r="AA23" s="1713" t="str">
        <f>IF(入力シート!M12&lt;&gt;"",IF(入力シート!M12&lt;&gt;"",項目マップ!C19,""),"")</f>
        <v/>
      </c>
      <c r="AB23" s="1666"/>
      <c r="AC23" s="1666"/>
      <c r="AD23" s="1666"/>
      <c r="AE23" s="1666"/>
      <c r="AF23" s="1666"/>
      <c r="AG23" s="1666"/>
      <c r="AH23" s="1666"/>
      <c r="AI23" s="1666"/>
      <c r="AJ23" s="1666"/>
      <c r="AK23" s="1733"/>
    </row>
    <row r="24" spans="3:37" ht="14.1" customHeight="1" x14ac:dyDescent="0.4">
      <c r="C24" s="490"/>
      <c r="D24" s="1802" t="s">
        <v>984</v>
      </c>
      <c r="E24" s="1803"/>
      <c r="F24" s="1803"/>
      <c r="G24" s="1803"/>
      <c r="H24" s="1803"/>
      <c r="I24" s="1803"/>
      <c r="J24" s="1803"/>
      <c r="K24" s="1804"/>
      <c r="L24" s="1776" t="str">
        <f>IF(入力シート!M12&lt;&gt;"",IF(入力シート!M12&lt;&gt;"",項目マップ!C20,""),"")</f>
        <v/>
      </c>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c r="AK24" s="1778"/>
    </row>
    <row r="25" spans="3:37" ht="15" hidden="1" customHeight="1" x14ac:dyDescent="0.4">
      <c r="C25" s="58"/>
      <c r="D25" s="1709" t="s">
        <v>285</v>
      </c>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79"/>
    </row>
    <row r="26" spans="3:37" ht="15" hidden="1" customHeight="1" x14ac:dyDescent="0.4">
      <c r="C26" s="50"/>
      <c r="D26" s="1711" t="s">
        <v>286</v>
      </c>
      <c r="E26" s="1712"/>
      <c r="F26" s="1712"/>
      <c r="G26" s="1712"/>
      <c r="H26" s="1712"/>
      <c r="I26" s="1712"/>
      <c r="J26" s="1712"/>
      <c r="K26" s="1713"/>
      <c r="L26" s="1714" t="str">
        <f>IF(入力シート!M12&lt;&gt;"",IF(入力シート!M12&lt;&gt;"",項目マップ!C21,""),"")</f>
        <v/>
      </c>
      <c r="M26" s="1715"/>
      <c r="N26" s="1715"/>
      <c r="O26" s="1715"/>
      <c r="P26" s="1715"/>
      <c r="Q26" s="1715"/>
      <c r="R26" s="1715"/>
      <c r="S26" s="1715"/>
      <c r="T26" s="1715"/>
      <c r="U26" s="1715"/>
      <c r="V26" s="1715"/>
      <c r="W26" s="1715"/>
      <c r="X26" s="1715"/>
      <c r="Y26" s="1715"/>
      <c r="Z26" s="1715"/>
      <c r="AA26" s="1715"/>
      <c r="AB26" s="1715"/>
      <c r="AC26" s="1715"/>
      <c r="AD26" s="1715"/>
      <c r="AE26" s="1715"/>
      <c r="AF26" s="1715"/>
      <c r="AG26" s="1715"/>
      <c r="AH26" s="1715"/>
      <c r="AI26" s="1715"/>
      <c r="AJ26" s="1715"/>
      <c r="AK26" s="1780"/>
    </row>
    <row r="27" spans="3:37" ht="15" hidden="1" customHeight="1" x14ac:dyDescent="0.4">
      <c r="C27" s="50"/>
      <c r="D27" s="1648" t="s">
        <v>287</v>
      </c>
      <c r="E27" s="1649"/>
      <c r="F27" s="1649"/>
      <c r="G27" s="1649"/>
      <c r="H27" s="1649"/>
      <c r="I27" s="1649"/>
      <c r="J27" s="1649"/>
      <c r="K27" s="1650"/>
      <c r="L27" s="1717" t="str">
        <f>IF(入力シート!M12&lt;&gt;"",IF(入力シート!M12&lt;&gt;"",項目マップ!C22,""),"")</f>
        <v/>
      </c>
      <c r="M27" s="1718"/>
      <c r="N27" s="1718"/>
      <c r="O27" s="1718"/>
      <c r="P27" s="1718"/>
      <c r="Q27" s="1718"/>
      <c r="R27" s="1718"/>
      <c r="S27" s="1718"/>
      <c r="T27" s="1718"/>
      <c r="U27" s="1718"/>
      <c r="V27" s="1718"/>
      <c r="W27" s="1718"/>
      <c r="X27" s="1718"/>
      <c r="Y27" s="1718"/>
      <c r="Z27" s="1718"/>
      <c r="AA27" s="1718"/>
      <c r="AB27" s="1718"/>
      <c r="AC27" s="1718"/>
      <c r="AD27" s="1718"/>
      <c r="AE27" s="1718"/>
      <c r="AF27" s="1718"/>
      <c r="AG27" s="1718"/>
      <c r="AH27" s="1718"/>
      <c r="AI27" s="1718"/>
      <c r="AJ27" s="1718"/>
      <c r="AK27" s="1781"/>
    </row>
    <row r="28" spans="3:37" ht="15" hidden="1" customHeight="1" x14ac:dyDescent="0.4">
      <c r="C28" s="50"/>
      <c r="D28" s="1693" t="s">
        <v>288</v>
      </c>
      <c r="E28" s="1694"/>
      <c r="F28" s="1694"/>
      <c r="G28" s="1694"/>
      <c r="H28" s="1694"/>
      <c r="I28" s="1694"/>
      <c r="J28" s="1694"/>
      <c r="K28" s="1695"/>
      <c r="L28" s="1696" t="str">
        <f>IF(入力シート!M12&lt;&gt;"",IF(入力シート!M12&lt;&gt;"",項目マップ!C23,""),"")</f>
        <v/>
      </c>
      <c r="M28" s="1697"/>
      <c r="N28" s="1697"/>
      <c r="O28" s="1697"/>
      <c r="P28" s="1697"/>
      <c r="Q28" s="1697"/>
      <c r="R28" s="1697"/>
      <c r="S28" s="1697"/>
      <c r="T28" s="1697"/>
      <c r="U28" s="1697"/>
      <c r="V28" s="1697"/>
      <c r="W28" s="1697"/>
      <c r="X28" s="1697"/>
      <c r="Y28" s="1697"/>
      <c r="Z28" s="1697"/>
      <c r="AA28" s="1697"/>
      <c r="AB28" s="1697"/>
      <c r="AC28" s="1697"/>
      <c r="AD28" s="1697"/>
      <c r="AE28" s="1697"/>
      <c r="AF28" s="1697"/>
      <c r="AG28" s="1697"/>
      <c r="AH28" s="1697"/>
      <c r="AI28" s="1697"/>
      <c r="AJ28" s="1697"/>
      <c r="AK28" s="1813"/>
    </row>
    <row r="29" spans="3:37" ht="15" hidden="1" customHeight="1" x14ac:dyDescent="0.4">
      <c r="C29" s="50"/>
      <c r="D29" s="110"/>
      <c r="E29" s="48"/>
      <c r="F29" s="48"/>
      <c r="G29" s="48"/>
      <c r="H29" s="48"/>
      <c r="I29" s="48"/>
      <c r="J29" s="1662" t="s">
        <v>274</v>
      </c>
      <c r="K29" s="1663"/>
      <c r="L29" s="1659" t="str">
        <f>IF(入力シート!M12&lt;&gt;"",IF(入力シート!M12&lt;&gt;"",項目マップ!C24,""),"")</f>
        <v/>
      </c>
      <c r="M29" s="1660"/>
      <c r="N29" s="1660"/>
      <c r="O29" s="1660"/>
      <c r="P29" s="1660"/>
      <c r="Q29" s="1660"/>
      <c r="R29" s="1660"/>
      <c r="S29" s="1660"/>
      <c r="T29" s="1660"/>
      <c r="U29" s="1660"/>
      <c r="V29" s="1660"/>
      <c r="W29" s="1660"/>
      <c r="X29" s="1660"/>
      <c r="Y29" s="1660"/>
      <c r="Z29" s="1660"/>
      <c r="AA29" s="1660"/>
      <c r="AB29" s="1660"/>
      <c r="AC29" s="1660"/>
      <c r="AD29" s="1660"/>
      <c r="AE29" s="1660"/>
      <c r="AF29" s="1660"/>
      <c r="AG29" s="1660"/>
      <c r="AH29" s="1660"/>
      <c r="AI29" s="1660"/>
      <c r="AJ29" s="1660"/>
      <c r="AK29" s="1661"/>
    </row>
    <row r="30" spans="3:37" ht="15" hidden="1" customHeight="1" x14ac:dyDescent="0.4">
      <c r="C30" s="50"/>
      <c r="D30" s="1648" t="s">
        <v>289</v>
      </c>
      <c r="E30" s="1649"/>
      <c r="F30" s="1649"/>
      <c r="G30" s="1649"/>
      <c r="H30" s="1649"/>
      <c r="I30" s="1649"/>
      <c r="J30" s="1649"/>
      <c r="K30" s="1650"/>
      <c r="L30" s="1700" t="str">
        <f>IF(入力シート!M12&lt;&gt;"",IF(入力シート!M12&lt;&gt;"",項目マップ!C25,""),"")</f>
        <v/>
      </c>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805"/>
    </row>
    <row r="31" spans="3:37" ht="15" hidden="1" customHeight="1" x14ac:dyDescent="0.4">
      <c r="C31" s="50"/>
      <c r="D31" s="1648" t="s">
        <v>290</v>
      </c>
      <c r="E31" s="1649"/>
      <c r="F31" s="1649"/>
      <c r="G31" s="1649"/>
      <c r="H31" s="1649"/>
      <c r="I31" s="1649"/>
      <c r="J31" s="1649"/>
      <c r="K31" s="1650"/>
      <c r="L31" s="1773" t="str">
        <f>IF(入力シート!M12&lt;&gt;"",IF(入力シート!M12&lt;&gt;"",項目マップ!C26,""),"")</f>
        <v/>
      </c>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774"/>
    </row>
    <row r="32" spans="3:37" ht="15" hidden="1" customHeight="1" x14ac:dyDescent="0.4">
      <c r="C32" s="50"/>
      <c r="D32" s="1693" t="s">
        <v>291</v>
      </c>
      <c r="E32" s="1694"/>
      <c r="F32" s="1694"/>
      <c r="G32" s="1694"/>
      <c r="H32" s="1694"/>
      <c r="I32" s="1694"/>
      <c r="J32" s="1694"/>
      <c r="K32" s="1695"/>
      <c r="L32" s="1782" t="str">
        <f>IF(入力シート!M12&lt;&gt;"",IF(入力シート!M12&lt;&gt;"",項目マップ!C27,""),"")</f>
        <v/>
      </c>
      <c r="M32" s="1694"/>
      <c r="N32" s="1694"/>
      <c r="O32" s="1694"/>
      <c r="P32" s="1694"/>
      <c r="Q32" s="1694"/>
      <c r="R32" s="1694"/>
      <c r="S32" s="1694"/>
      <c r="T32" s="1694"/>
      <c r="U32" s="1694"/>
      <c r="V32" s="1694"/>
      <c r="W32" s="1694"/>
      <c r="X32" s="1694"/>
      <c r="Y32" s="1694"/>
      <c r="Z32" s="1694"/>
      <c r="AA32" s="1694"/>
      <c r="AB32" s="1694"/>
      <c r="AC32" s="1694"/>
      <c r="AD32" s="1694"/>
      <c r="AE32" s="1694"/>
      <c r="AF32" s="1694"/>
      <c r="AG32" s="1694"/>
      <c r="AH32" s="1694"/>
      <c r="AI32" s="1694"/>
      <c r="AJ32" s="1694"/>
      <c r="AK32" s="1783"/>
    </row>
    <row r="33" spans="2:38" ht="14.1" customHeight="1" x14ac:dyDescent="0.4">
      <c r="C33" s="493" t="s">
        <v>284</v>
      </c>
      <c r="D33" s="1784" t="s">
        <v>293</v>
      </c>
      <c r="E33" s="1784"/>
      <c r="F33" s="1785"/>
      <c r="G33" s="1785"/>
      <c r="H33" s="1785"/>
      <c r="I33" s="1785"/>
      <c r="J33" s="1785"/>
      <c r="K33" s="1786"/>
      <c r="L33" s="1787" t="str">
        <f>IF(入力シート!M12&lt;&gt;"",IF(入力シート!M12&lt;&gt;"",項目マップ!C28,""),"")</f>
        <v/>
      </c>
      <c r="M33" s="1788"/>
      <c r="N33" s="1788"/>
      <c r="O33" s="1788"/>
      <c r="P33" s="1788"/>
      <c r="Q33" s="1788"/>
      <c r="R33" s="1788"/>
      <c r="S33" s="1788"/>
      <c r="T33" s="1784"/>
      <c r="U33" s="1789"/>
      <c r="V33" s="1790"/>
      <c r="W33" s="1790"/>
      <c r="X33" s="1790"/>
      <c r="Y33" s="1790"/>
      <c r="Z33" s="1790"/>
      <c r="AA33" s="1790"/>
      <c r="AB33" s="1790"/>
      <c r="AC33" s="1790"/>
      <c r="AD33" s="1790"/>
      <c r="AE33" s="1790"/>
      <c r="AF33" s="1790"/>
      <c r="AG33" s="1790"/>
      <c r="AH33" s="1790"/>
      <c r="AI33" s="1790"/>
      <c r="AJ33" s="1790"/>
      <c r="AK33" s="1791"/>
    </row>
    <row r="34" spans="2:38" ht="9" customHeight="1" x14ac:dyDescent="0.4">
      <c r="C34" s="1573"/>
      <c r="D34" s="1573"/>
      <c r="E34" s="1573"/>
      <c r="F34" s="1573"/>
      <c r="G34" s="1573"/>
      <c r="H34" s="1573"/>
      <c r="I34" s="1573"/>
      <c r="J34" s="1573"/>
      <c r="K34" s="1573"/>
      <c r="L34" s="1573"/>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3"/>
      <c r="AI34" s="1573"/>
      <c r="AJ34" s="1573"/>
      <c r="AK34" s="1573"/>
    </row>
    <row r="35" spans="2:38" ht="14.1" hidden="1" customHeight="1" x14ac:dyDescent="0.4">
      <c r="C35" s="1573"/>
      <c r="D35" s="1573"/>
      <c r="E35" s="1573"/>
      <c r="F35" s="1573"/>
      <c r="G35" s="1573"/>
      <c r="H35" s="1573"/>
      <c r="I35" s="1573"/>
      <c r="J35" s="1573"/>
      <c r="K35" s="1573"/>
      <c r="L35" s="1573"/>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row>
    <row r="36" spans="2:38" ht="14.1" hidden="1" customHeight="1" x14ac:dyDescent="0.4"/>
    <row r="37" spans="2:38" ht="14.1" customHeight="1" x14ac:dyDescent="0.4">
      <c r="B37" s="1498" t="s">
        <v>294</v>
      </c>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8"/>
      <c r="AL37" s="1498"/>
    </row>
    <row r="38" spans="2:38" ht="9" customHeight="1" x14ac:dyDescent="0.4"/>
    <row r="39" spans="2:38" ht="14.1" customHeight="1" x14ac:dyDescent="0.4">
      <c r="C39" s="494" t="s">
        <v>295</v>
      </c>
      <c r="D39" s="1752" t="s">
        <v>296</v>
      </c>
      <c r="E39" s="1752"/>
      <c r="F39" s="1753"/>
      <c r="G39" s="1753"/>
      <c r="H39" s="1753"/>
      <c r="I39" s="1753"/>
      <c r="J39" s="1753"/>
      <c r="K39" s="1754"/>
      <c r="L39" s="1820" t="str">
        <f>IF(入力シート!M12&lt;&gt;"",IF(入力シート!M12&lt;&gt;"",項目マップ!C29,""),"")</f>
        <v/>
      </c>
      <c r="M39" s="1821"/>
      <c r="N39" s="1821"/>
      <c r="O39" s="1821"/>
      <c r="P39" s="1821"/>
      <c r="Q39" s="1821"/>
      <c r="R39" s="1821"/>
      <c r="S39" s="1821"/>
      <c r="T39" s="1821"/>
      <c r="U39" s="1821"/>
      <c r="V39" s="1821"/>
      <c r="W39" s="1821"/>
      <c r="X39" s="1821"/>
      <c r="Y39" s="1821"/>
      <c r="Z39" s="1821"/>
      <c r="AA39" s="1821"/>
      <c r="AB39" s="1821"/>
      <c r="AC39" s="1821"/>
      <c r="AD39" s="1821"/>
      <c r="AE39" s="1821"/>
      <c r="AF39" s="1821"/>
      <c r="AG39" s="1821"/>
      <c r="AH39" s="1821"/>
      <c r="AI39" s="1821"/>
      <c r="AJ39" s="1821"/>
      <c r="AK39" s="1822"/>
    </row>
    <row r="40" spans="2:38" ht="14.1" customHeight="1" x14ac:dyDescent="0.4">
      <c r="C40" s="500" t="s">
        <v>297</v>
      </c>
      <c r="D40" s="1814" t="s">
        <v>271</v>
      </c>
      <c r="E40" s="1814"/>
      <c r="F40" s="1815"/>
      <c r="G40" s="1815"/>
      <c r="H40" s="1815"/>
      <c r="I40" s="1815"/>
      <c r="J40" s="1815"/>
      <c r="K40" s="1816"/>
      <c r="L40" s="1823" t="str">
        <f>IF(入力シート!M12&lt;&gt;"",IF(入力シート!M12&lt;&gt;"",項目マップ!C30,""),"")</f>
        <v/>
      </c>
      <c r="M40" s="1824"/>
      <c r="N40" s="1824"/>
      <c r="O40" s="1824"/>
      <c r="P40" s="1824"/>
      <c r="Q40" s="1824"/>
      <c r="R40" s="1824"/>
      <c r="S40" s="1824"/>
      <c r="T40" s="1824"/>
      <c r="U40" s="1824"/>
      <c r="V40" s="1824"/>
      <c r="W40" s="1824"/>
      <c r="X40" s="1824"/>
      <c r="Y40" s="1824"/>
      <c r="Z40" s="1824"/>
      <c r="AA40" s="1824"/>
      <c r="AB40" s="1824"/>
      <c r="AC40" s="1824"/>
      <c r="AD40" s="1824"/>
      <c r="AE40" s="1824"/>
      <c r="AF40" s="1824"/>
      <c r="AG40" s="1824"/>
      <c r="AH40" s="1824"/>
      <c r="AI40" s="1824"/>
      <c r="AJ40" s="1824"/>
      <c r="AK40" s="1825"/>
    </row>
    <row r="41" spans="2:38" ht="14.1" customHeight="1" x14ac:dyDescent="0.4">
      <c r="C41" s="501" t="s">
        <v>275</v>
      </c>
      <c r="D41" s="1613" t="s">
        <v>273</v>
      </c>
      <c r="E41" s="1613"/>
      <c r="F41" s="1613"/>
      <c r="G41" s="1613"/>
      <c r="H41" s="1613"/>
      <c r="I41" s="1613"/>
      <c r="J41" s="1613"/>
      <c r="K41" s="1613"/>
      <c r="L41" s="1806" t="str">
        <f>IF(入力シート!M12&lt;&gt;"",IF(入力シート!M12&lt;&gt;"",項目マップ!C31,""),"")</f>
        <v/>
      </c>
      <c r="M41" s="1597"/>
      <c r="N41" s="1597"/>
      <c r="O41" s="1597"/>
      <c r="P41" s="1597"/>
      <c r="Q41" s="1597"/>
      <c r="R41" s="1597"/>
      <c r="S41" s="1597"/>
      <c r="T41" s="1597"/>
      <c r="U41" s="1597"/>
      <c r="V41" s="1597"/>
      <c r="W41" s="1597"/>
      <c r="X41" s="1597"/>
      <c r="Y41" s="1597"/>
      <c r="Z41" s="1597"/>
      <c r="AA41" s="1597"/>
      <c r="AB41" s="1597"/>
      <c r="AC41" s="1597"/>
      <c r="AD41" s="1597"/>
      <c r="AE41" s="1597"/>
      <c r="AF41" s="1597"/>
      <c r="AG41" s="1597"/>
      <c r="AH41" s="1597"/>
      <c r="AI41" s="1597"/>
      <c r="AJ41" s="1597"/>
      <c r="AK41" s="1807"/>
    </row>
    <row r="42" spans="2:38" ht="14.1" customHeight="1" x14ac:dyDescent="0.4">
      <c r="C42" s="501"/>
      <c r="D42" s="246"/>
      <c r="E42" s="246"/>
      <c r="F42" s="246"/>
      <c r="G42" s="246"/>
      <c r="H42" s="246"/>
      <c r="I42" s="246"/>
      <c r="J42" s="1808" t="s">
        <v>274</v>
      </c>
      <c r="K42" s="1809"/>
      <c r="L42" s="1810" t="str">
        <f>IF(入力シート!M12&lt;&gt;"",IF(入力シート!M12&lt;&gt;"",項目マップ!C32,""),"")</f>
        <v/>
      </c>
      <c r="M42" s="1811"/>
      <c r="N42" s="1811"/>
      <c r="O42" s="1811"/>
      <c r="P42" s="1811"/>
      <c r="Q42" s="1811"/>
      <c r="R42" s="1811"/>
      <c r="S42" s="1811"/>
      <c r="T42" s="1811"/>
      <c r="U42" s="1811"/>
      <c r="V42" s="1811"/>
      <c r="W42" s="1811"/>
      <c r="X42" s="1811"/>
      <c r="Y42" s="1811"/>
      <c r="Z42" s="1811"/>
      <c r="AA42" s="1811"/>
      <c r="AB42" s="1811"/>
      <c r="AC42" s="1811"/>
      <c r="AD42" s="1811"/>
      <c r="AE42" s="1811"/>
      <c r="AF42" s="1811"/>
      <c r="AG42" s="1811"/>
      <c r="AH42" s="1811"/>
      <c r="AI42" s="1811"/>
      <c r="AJ42" s="1811"/>
      <c r="AK42" s="1812"/>
    </row>
    <row r="43" spans="2:38" ht="14.1" customHeight="1" x14ac:dyDescent="0.4">
      <c r="C43" s="500" t="s">
        <v>277</v>
      </c>
      <c r="D43" s="1814" t="s">
        <v>276</v>
      </c>
      <c r="E43" s="1814"/>
      <c r="F43" s="1815"/>
      <c r="G43" s="1815"/>
      <c r="H43" s="1815"/>
      <c r="I43" s="1815"/>
      <c r="J43" s="1815"/>
      <c r="K43" s="1816"/>
      <c r="L43" s="1817" t="str">
        <f>IF(入力シート!M12&lt;&gt;"",IF(入力シート!M12&lt;&gt;"",項目マップ!C33,""),"")</f>
        <v/>
      </c>
      <c r="M43" s="1818"/>
      <c r="N43" s="1818"/>
      <c r="O43" s="1818"/>
      <c r="P43" s="1818"/>
      <c r="Q43" s="1818"/>
      <c r="R43" s="1818"/>
      <c r="S43" s="1818"/>
      <c r="T43" s="1818"/>
      <c r="U43" s="1818"/>
      <c r="V43" s="1818"/>
      <c r="W43" s="1818"/>
      <c r="X43" s="1818"/>
      <c r="Y43" s="1818"/>
      <c r="Z43" s="1818"/>
      <c r="AA43" s="1818"/>
      <c r="AB43" s="1818"/>
      <c r="AC43" s="1818"/>
      <c r="AD43" s="1818"/>
      <c r="AE43" s="1818"/>
      <c r="AF43" s="1818"/>
      <c r="AG43" s="1818"/>
      <c r="AH43" s="1818"/>
      <c r="AI43" s="1818"/>
      <c r="AJ43" s="1818"/>
      <c r="AK43" s="1819"/>
    </row>
    <row r="44" spans="2:38" ht="14.1" customHeight="1" x14ac:dyDescent="0.4">
      <c r="C44" s="501" t="s">
        <v>279</v>
      </c>
      <c r="D44" s="1720" t="s">
        <v>278</v>
      </c>
      <c r="E44" s="1720"/>
      <c r="F44" s="1721"/>
      <c r="G44" s="1721"/>
      <c r="H44" s="1721"/>
      <c r="I44" s="1721"/>
      <c r="J44" s="1721"/>
      <c r="K44" s="1722"/>
      <c r="L44" s="1723" t="str">
        <f>IF(入力シート!M12&lt;&gt;"",IF(入力シート!M12&lt;&gt;"",項目マップ!C34,""),"")</f>
        <v/>
      </c>
      <c r="M44" s="1724"/>
      <c r="N44" s="1724"/>
      <c r="O44" s="1724"/>
      <c r="P44" s="1724"/>
      <c r="Q44" s="1724"/>
      <c r="R44" s="1724"/>
      <c r="S44" s="1724"/>
      <c r="T44" s="1724"/>
      <c r="U44" s="1724"/>
      <c r="V44" s="1724"/>
      <c r="W44" s="1724"/>
      <c r="X44" s="1724"/>
      <c r="Y44" s="1724"/>
      <c r="Z44" s="1724"/>
      <c r="AA44" s="1724"/>
      <c r="AB44" s="1724"/>
      <c r="AC44" s="1724"/>
      <c r="AD44" s="1724"/>
      <c r="AE44" s="1724"/>
      <c r="AF44" s="1724"/>
      <c r="AG44" s="1724"/>
      <c r="AH44" s="1724"/>
      <c r="AI44" s="1724"/>
      <c r="AJ44" s="1724"/>
      <c r="AK44" s="1725"/>
    </row>
    <row r="45" spans="2:38" ht="14.1" customHeight="1" x14ac:dyDescent="0.4">
      <c r="C45" s="495" t="s">
        <v>284</v>
      </c>
      <c r="D45" s="1726" t="s">
        <v>280</v>
      </c>
      <c r="E45" s="1726"/>
      <c r="F45" s="1726"/>
      <c r="G45" s="1726"/>
      <c r="H45" s="1726"/>
      <c r="I45" s="1726"/>
      <c r="J45" s="1726"/>
      <c r="K45" s="1726"/>
      <c r="L45" s="1727"/>
      <c r="M45" s="1727"/>
      <c r="N45" s="1727"/>
      <c r="O45" s="1727"/>
      <c r="P45" s="1727"/>
      <c r="Q45" s="1727"/>
      <c r="R45" s="1727"/>
      <c r="S45" s="1727"/>
      <c r="T45" s="1727"/>
      <c r="U45" s="1727"/>
      <c r="V45" s="1727"/>
      <c r="W45" s="1727"/>
      <c r="X45" s="1727"/>
      <c r="Y45" s="1727"/>
      <c r="Z45" s="1727"/>
      <c r="AA45" s="1727"/>
      <c r="AB45" s="1727"/>
      <c r="AC45" s="1727"/>
      <c r="AD45" s="1727"/>
      <c r="AE45" s="1727"/>
      <c r="AF45" s="1727"/>
      <c r="AG45" s="1727"/>
      <c r="AH45" s="1727"/>
      <c r="AI45" s="1727"/>
      <c r="AJ45" s="1727"/>
      <c r="AK45" s="1728"/>
    </row>
    <row r="46" spans="2:38" ht="14.1" customHeight="1" x14ac:dyDescent="0.4">
      <c r="C46" s="489"/>
      <c r="D46" s="1711" t="s">
        <v>281</v>
      </c>
      <c r="E46" s="1712"/>
      <c r="F46" s="1712"/>
      <c r="G46" s="1712"/>
      <c r="H46" s="1712"/>
      <c r="I46" s="1712"/>
      <c r="J46" s="1712"/>
      <c r="K46" s="1713"/>
      <c r="L46" s="1729" t="str">
        <f>IF(入力シート!M12&lt;&gt;"",IF(入力シート!M12&lt;&gt;"",項目マップ!C35,""),"")</f>
        <v/>
      </c>
      <c r="M46" s="1730"/>
      <c r="N46" s="1730"/>
      <c r="O46" s="1730"/>
      <c r="P46" s="1730"/>
      <c r="Q46" s="1730"/>
      <c r="R46" s="1730"/>
      <c r="S46" s="1730"/>
      <c r="T46" s="1731"/>
      <c r="U46" s="1732" t="s">
        <v>282</v>
      </c>
      <c r="V46" s="1732"/>
      <c r="W46" s="1732"/>
      <c r="X46" s="1732"/>
      <c r="Y46" s="1732"/>
      <c r="Z46" s="1732"/>
      <c r="AA46" s="1713" t="str">
        <f>IF(入力シート!M12&lt;&gt;"",IF(入力シート!M12&lt;&gt;"",項目マップ!C36,""),"")</f>
        <v/>
      </c>
      <c r="AB46" s="1666"/>
      <c r="AC46" s="1666"/>
      <c r="AD46" s="1666"/>
      <c r="AE46" s="1666"/>
      <c r="AF46" s="1666"/>
      <c r="AG46" s="1666"/>
      <c r="AH46" s="1666"/>
      <c r="AI46" s="1666"/>
      <c r="AJ46" s="1666"/>
      <c r="AK46" s="1733"/>
    </row>
    <row r="47" spans="2:38" ht="14.1" customHeight="1" x14ac:dyDescent="0.4">
      <c r="C47" s="502"/>
      <c r="D47" s="1703" t="s">
        <v>984</v>
      </c>
      <c r="E47" s="1686"/>
      <c r="F47" s="1686"/>
      <c r="G47" s="1686"/>
      <c r="H47" s="1686"/>
      <c r="I47" s="1686"/>
      <c r="J47" s="1686"/>
      <c r="K47" s="1704"/>
      <c r="L47" s="1705" t="str">
        <f>IF(入力シート!M12&lt;&gt;"",IF(入力シート!M12&lt;&gt;"",項目マップ!C37,""),"")</f>
        <v/>
      </c>
      <c r="M47" s="1706"/>
      <c r="N47" s="1706"/>
      <c r="O47" s="1706"/>
      <c r="P47" s="1706"/>
      <c r="Q47" s="1706"/>
      <c r="R47" s="1706"/>
      <c r="S47" s="1706"/>
      <c r="T47" s="1706"/>
      <c r="U47" s="1706"/>
      <c r="V47" s="1706"/>
      <c r="W47" s="1706"/>
      <c r="X47" s="1706"/>
      <c r="Y47" s="1706"/>
      <c r="Z47" s="1706"/>
      <c r="AA47" s="1706"/>
      <c r="AB47" s="1706"/>
      <c r="AC47" s="1706"/>
      <c r="AD47" s="1706"/>
      <c r="AE47" s="1706"/>
      <c r="AF47" s="1706"/>
      <c r="AG47" s="1706"/>
      <c r="AH47" s="1706"/>
      <c r="AI47" s="1706"/>
      <c r="AJ47" s="1706"/>
      <c r="AK47" s="1707"/>
    </row>
    <row r="48" spans="2:38" ht="15" hidden="1" customHeight="1" x14ac:dyDescent="0.4">
      <c r="C48" s="503"/>
      <c r="D48" s="1708" t="s">
        <v>285</v>
      </c>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c r="AH48" s="1709"/>
      <c r="AI48" s="1709"/>
      <c r="AJ48" s="1709"/>
      <c r="AK48" s="1710"/>
    </row>
    <row r="49" spans="2:38" ht="15" hidden="1" customHeight="1" x14ac:dyDescent="0.4">
      <c r="C49" s="484"/>
      <c r="D49" s="1711" t="s">
        <v>298</v>
      </c>
      <c r="E49" s="1712"/>
      <c r="F49" s="1712"/>
      <c r="G49" s="1712"/>
      <c r="H49" s="1712"/>
      <c r="I49" s="1712"/>
      <c r="J49" s="1712"/>
      <c r="K49" s="1713"/>
      <c r="L49" s="1714" t="str">
        <f>IF(入力シート!M12&lt;&gt;"",IF(入力シート!M12&lt;&gt;"",項目マップ!C38,""),"")</f>
        <v/>
      </c>
      <c r="M49" s="1715"/>
      <c r="N49" s="1715"/>
      <c r="O49" s="1715"/>
      <c r="P49" s="1715"/>
      <c r="Q49" s="1715"/>
      <c r="R49" s="1715"/>
      <c r="S49" s="1715"/>
      <c r="T49" s="1715"/>
      <c r="U49" s="1715"/>
      <c r="V49" s="1715"/>
      <c r="W49" s="1715"/>
      <c r="X49" s="1715"/>
      <c r="Y49" s="1715"/>
      <c r="Z49" s="1715"/>
      <c r="AA49" s="1715"/>
      <c r="AB49" s="1715"/>
      <c r="AC49" s="1715"/>
      <c r="AD49" s="1715"/>
      <c r="AE49" s="1715"/>
      <c r="AF49" s="1715"/>
      <c r="AG49" s="1715"/>
      <c r="AH49" s="1715"/>
      <c r="AI49" s="1715"/>
      <c r="AJ49" s="1715"/>
      <c r="AK49" s="1716"/>
    </row>
    <row r="50" spans="2:38" ht="15" hidden="1" customHeight="1" x14ac:dyDescent="0.4">
      <c r="C50" s="484"/>
      <c r="D50" s="1648" t="s">
        <v>287</v>
      </c>
      <c r="E50" s="1649"/>
      <c r="F50" s="1649"/>
      <c r="G50" s="1649"/>
      <c r="H50" s="1649"/>
      <c r="I50" s="1649"/>
      <c r="J50" s="1649"/>
      <c r="K50" s="1650"/>
      <c r="L50" s="1717" t="str">
        <f>IF(入力シート!M12&lt;&gt;"",IF(入力シート!M12&lt;&gt;"",項目マップ!C39,""),"")</f>
        <v/>
      </c>
      <c r="M50" s="1718"/>
      <c r="N50" s="1718"/>
      <c r="O50" s="1718"/>
      <c r="P50" s="1718"/>
      <c r="Q50" s="1718"/>
      <c r="R50" s="1718"/>
      <c r="S50" s="1718"/>
      <c r="T50" s="1718"/>
      <c r="U50" s="1718"/>
      <c r="V50" s="1718"/>
      <c r="W50" s="1718"/>
      <c r="X50" s="1718"/>
      <c r="Y50" s="1718"/>
      <c r="Z50" s="1718"/>
      <c r="AA50" s="1718"/>
      <c r="AB50" s="1718"/>
      <c r="AC50" s="1718"/>
      <c r="AD50" s="1718"/>
      <c r="AE50" s="1718"/>
      <c r="AF50" s="1718"/>
      <c r="AG50" s="1718"/>
      <c r="AH50" s="1718"/>
      <c r="AI50" s="1718"/>
      <c r="AJ50" s="1718"/>
      <c r="AK50" s="1719"/>
    </row>
    <row r="51" spans="2:38" ht="15" hidden="1" customHeight="1" x14ac:dyDescent="0.4">
      <c r="C51" s="484"/>
      <c r="D51" s="1693" t="s">
        <v>288</v>
      </c>
      <c r="E51" s="1694"/>
      <c r="F51" s="1694"/>
      <c r="G51" s="1694"/>
      <c r="H51" s="1694"/>
      <c r="I51" s="1694"/>
      <c r="J51" s="1694"/>
      <c r="K51" s="1695"/>
      <c r="L51" s="1696" t="str">
        <f>IF(入力シート!M12&lt;&gt;"",IF(入力シート!M12&lt;&gt;"",項目マップ!C40,""),"")</f>
        <v/>
      </c>
      <c r="M51" s="1697"/>
      <c r="N51" s="1697"/>
      <c r="O51" s="1697"/>
      <c r="P51" s="1697"/>
      <c r="Q51" s="1697"/>
      <c r="R51" s="1697"/>
      <c r="S51" s="1697"/>
      <c r="T51" s="1697"/>
      <c r="U51" s="1697"/>
      <c r="V51" s="1697"/>
      <c r="W51" s="1697"/>
      <c r="X51" s="1697"/>
      <c r="Y51" s="1697"/>
      <c r="Z51" s="1697"/>
      <c r="AA51" s="1697"/>
      <c r="AB51" s="1697"/>
      <c r="AC51" s="1697"/>
      <c r="AD51" s="1697"/>
      <c r="AE51" s="1697"/>
      <c r="AF51" s="1697"/>
      <c r="AG51" s="1697"/>
      <c r="AH51" s="1697"/>
      <c r="AI51" s="1697"/>
      <c r="AJ51" s="1697"/>
      <c r="AK51" s="1698"/>
    </row>
    <row r="52" spans="2:38" ht="15" hidden="1" customHeight="1" x14ac:dyDescent="0.4">
      <c r="C52" s="484"/>
      <c r="D52" s="110"/>
      <c r="E52" s="48"/>
      <c r="F52" s="48"/>
      <c r="G52" s="48"/>
      <c r="H52" s="48"/>
      <c r="I52" s="48"/>
      <c r="J52" s="1662" t="s">
        <v>274</v>
      </c>
      <c r="K52" s="1663"/>
      <c r="L52" s="1659" t="str">
        <f>IF(入力シート!M12&lt;&gt;"",IF(入力シート!M12&lt;&gt;"",項目マップ!C41,""),"")</f>
        <v/>
      </c>
      <c r="M52" s="1660"/>
      <c r="N52" s="1660"/>
      <c r="O52" s="1660"/>
      <c r="P52" s="1660"/>
      <c r="Q52" s="1660"/>
      <c r="R52" s="1660"/>
      <c r="S52" s="1660"/>
      <c r="T52" s="1660"/>
      <c r="U52" s="1660"/>
      <c r="V52" s="1660"/>
      <c r="W52" s="1660"/>
      <c r="X52" s="1660"/>
      <c r="Y52" s="1660"/>
      <c r="Z52" s="1660"/>
      <c r="AA52" s="1660"/>
      <c r="AB52" s="1660"/>
      <c r="AC52" s="1660"/>
      <c r="AD52" s="1660"/>
      <c r="AE52" s="1660"/>
      <c r="AF52" s="1660"/>
      <c r="AG52" s="1660"/>
      <c r="AH52" s="1660"/>
      <c r="AI52" s="1660"/>
      <c r="AJ52" s="1660"/>
      <c r="AK52" s="1699"/>
    </row>
    <row r="53" spans="2:38" ht="15" hidden="1" customHeight="1" x14ac:dyDescent="0.4">
      <c r="C53" s="484"/>
      <c r="D53" s="1648" t="s">
        <v>289</v>
      </c>
      <c r="E53" s="1649"/>
      <c r="F53" s="1649"/>
      <c r="G53" s="1649"/>
      <c r="H53" s="1649"/>
      <c r="I53" s="1649"/>
      <c r="J53" s="1649"/>
      <c r="K53" s="1650"/>
      <c r="L53" s="1700" t="str">
        <f>IF(入力シート!M12&lt;&gt;"",IF(入力シート!M12&lt;&gt;"",項目マップ!C42,""),"")</f>
        <v/>
      </c>
      <c r="M53" s="1701"/>
      <c r="N53" s="1701"/>
      <c r="O53" s="1701"/>
      <c r="P53" s="1701"/>
      <c r="Q53" s="1701"/>
      <c r="R53" s="1701"/>
      <c r="S53" s="1701"/>
      <c r="T53" s="1701"/>
      <c r="U53" s="1701"/>
      <c r="V53" s="1701"/>
      <c r="W53" s="1701"/>
      <c r="X53" s="1701"/>
      <c r="Y53" s="1701"/>
      <c r="Z53" s="1701"/>
      <c r="AA53" s="1701"/>
      <c r="AB53" s="1701"/>
      <c r="AC53" s="1701"/>
      <c r="AD53" s="1701"/>
      <c r="AE53" s="1701"/>
      <c r="AF53" s="1701"/>
      <c r="AG53" s="1701"/>
      <c r="AH53" s="1701"/>
      <c r="AI53" s="1701"/>
      <c r="AJ53" s="1701"/>
      <c r="AK53" s="1702"/>
    </row>
    <row r="54" spans="2:38" ht="15" hidden="1" customHeight="1" x14ac:dyDescent="0.4">
      <c r="C54" s="484"/>
      <c r="D54" s="1648" t="s">
        <v>290</v>
      </c>
      <c r="E54" s="1649"/>
      <c r="F54" s="1649"/>
      <c r="G54" s="1649"/>
      <c r="H54" s="1649"/>
      <c r="I54" s="1649"/>
      <c r="J54" s="1649"/>
      <c r="K54" s="1650"/>
      <c r="L54" s="1680" t="str">
        <f>IF(入力シート!M12&lt;&gt;"",IF(入力シート!M12&lt;&gt;"",項目マップ!C43,""),"")</f>
        <v/>
      </c>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81"/>
    </row>
    <row r="55" spans="2:38" ht="15" hidden="1" customHeight="1" x14ac:dyDescent="0.4">
      <c r="C55" s="484"/>
      <c r="D55" s="1682" t="s">
        <v>291</v>
      </c>
      <c r="E55" s="1683"/>
      <c r="F55" s="1683"/>
      <c r="G55" s="1683"/>
      <c r="H55" s="1683"/>
      <c r="I55" s="1683"/>
      <c r="J55" s="1683"/>
      <c r="K55" s="1684"/>
      <c r="L55" s="1685" t="str">
        <f>IF(入力シート!M12&lt;&gt;"",IF(入力シート!M12&lt;&gt;"",項目マップ!C44,""),"")</f>
        <v/>
      </c>
      <c r="M55" s="1686"/>
      <c r="N55" s="1686"/>
      <c r="O55" s="1686"/>
      <c r="P55" s="1686"/>
      <c r="Q55" s="1686"/>
      <c r="R55" s="1686"/>
      <c r="S55" s="1686"/>
      <c r="T55" s="1686"/>
      <c r="U55" s="1686"/>
      <c r="V55" s="1686"/>
      <c r="W55" s="1686"/>
      <c r="X55" s="1686"/>
      <c r="Y55" s="1686"/>
      <c r="Z55" s="1686"/>
      <c r="AA55" s="1686"/>
      <c r="AB55" s="1686"/>
      <c r="AC55" s="1686"/>
      <c r="AD55" s="1686"/>
      <c r="AE55" s="1686"/>
      <c r="AF55" s="1686"/>
      <c r="AG55" s="1686"/>
      <c r="AH55" s="1686"/>
      <c r="AI55" s="1686"/>
      <c r="AJ55" s="1686"/>
      <c r="AK55" s="1687"/>
    </row>
    <row r="56" spans="2:38" ht="14.1" customHeight="1" x14ac:dyDescent="0.4">
      <c r="B56" s="54"/>
      <c r="C56" s="504" t="s">
        <v>292</v>
      </c>
      <c r="D56" s="1632" t="s">
        <v>293</v>
      </c>
      <c r="E56" s="1632"/>
      <c r="F56" s="1633"/>
      <c r="G56" s="1633"/>
      <c r="H56" s="1633"/>
      <c r="I56" s="1633"/>
      <c r="J56" s="1633"/>
      <c r="K56" s="1634"/>
      <c r="L56" s="1688" t="str">
        <f>IF(入力シート!M12&lt;&gt;"",IF(入力シート!M12&lt;&gt;"",項目マップ!C45,""),"")</f>
        <v/>
      </c>
      <c r="M56" s="1689"/>
      <c r="N56" s="1689"/>
      <c r="O56" s="1689"/>
      <c r="P56" s="1689"/>
      <c r="Q56" s="1689"/>
      <c r="R56" s="1689"/>
      <c r="S56" s="1689"/>
      <c r="T56" s="1632"/>
      <c r="U56" s="1690"/>
      <c r="V56" s="1691"/>
      <c r="W56" s="1691"/>
      <c r="X56" s="1691"/>
      <c r="Y56" s="1691"/>
      <c r="Z56" s="1691"/>
      <c r="AA56" s="1691"/>
      <c r="AB56" s="1691"/>
      <c r="AC56" s="1691"/>
      <c r="AD56" s="1691"/>
      <c r="AE56" s="1691"/>
      <c r="AF56" s="1691"/>
      <c r="AG56" s="1691"/>
      <c r="AH56" s="1691"/>
      <c r="AI56" s="1691"/>
      <c r="AJ56" s="1691"/>
      <c r="AK56" s="1692"/>
    </row>
    <row r="57" spans="2:38" ht="9" customHeight="1" x14ac:dyDescent="0.4">
      <c r="B57" s="54"/>
      <c r="C57" s="15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row>
    <row r="58" spans="2:38" ht="14.1" hidden="1" customHeight="1" x14ac:dyDescent="0.4"/>
    <row r="59" spans="2:38" ht="14.1" customHeight="1" x14ac:dyDescent="0.4">
      <c r="B59" s="1498" t="s">
        <v>616</v>
      </c>
      <c r="C59" s="1498"/>
      <c r="D59" s="1498"/>
      <c r="E59" s="1498"/>
      <c r="F59" s="1498"/>
      <c r="G59" s="1498"/>
      <c r="H59" s="1498"/>
      <c r="I59" s="1498"/>
      <c r="J59" s="1498"/>
      <c r="K59" s="1498"/>
      <c r="L59" s="1498"/>
      <c r="M59" s="1498"/>
      <c r="N59" s="1498"/>
      <c r="O59" s="1498"/>
      <c r="P59" s="1498"/>
      <c r="Q59" s="1498"/>
      <c r="R59" s="1498"/>
      <c r="S59" s="1498"/>
      <c r="T59" s="1498"/>
      <c r="U59" s="1498"/>
      <c r="V59" s="1498"/>
      <c r="W59" s="1498"/>
      <c r="X59" s="1498"/>
      <c r="Y59" s="1498"/>
      <c r="Z59" s="1498"/>
      <c r="AA59" s="1498"/>
      <c r="AB59" s="1498"/>
      <c r="AC59" s="1498"/>
      <c r="AD59" s="1498"/>
      <c r="AE59" s="1498"/>
      <c r="AF59" s="1498"/>
      <c r="AG59" s="1498"/>
      <c r="AH59" s="1498"/>
      <c r="AI59" s="1498"/>
      <c r="AJ59" s="1498"/>
      <c r="AK59" s="1498"/>
      <c r="AL59" s="1498"/>
    </row>
    <row r="60" spans="2:38" ht="9" customHeight="1" x14ac:dyDescent="0.4"/>
    <row r="61" spans="2:38" ht="14.1" customHeight="1" x14ac:dyDescent="0.4">
      <c r="C61" s="271" t="s">
        <v>295</v>
      </c>
      <c r="D61" s="1674" t="s">
        <v>300</v>
      </c>
      <c r="E61" s="1674"/>
      <c r="F61" s="1675"/>
      <c r="G61" s="1675"/>
      <c r="H61" s="1675"/>
      <c r="I61" s="1675"/>
      <c r="J61" s="1675"/>
      <c r="K61" s="1676"/>
      <c r="L61" s="1677" t="str">
        <f>IF(入力シート!M12&lt;&gt;"",IF(入力シート!M12&lt;&gt;"",項目マップ!C46,""),"")</f>
        <v/>
      </c>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c r="AH61" s="1678"/>
      <c r="AI61" s="1678"/>
      <c r="AJ61" s="1678"/>
      <c r="AK61" s="1679"/>
    </row>
    <row r="62" spans="2:38" ht="15" hidden="1" customHeight="1" x14ac:dyDescent="0.4">
      <c r="C62" s="58" t="s">
        <v>272</v>
      </c>
      <c r="D62" s="1613" t="s">
        <v>301</v>
      </c>
      <c r="E62" s="1613"/>
      <c r="F62" s="1613"/>
      <c r="G62" s="1613"/>
      <c r="H62" s="1613"/>
      <c r="I62" s="1613"/>
      <c r="J62" s="1613"/>
      <c r="K62" s="1613"/>
      <c r="L62" s="1495"/>
      <c r="M62" s="1495"/>
      <c r="N62" s="1495"/>
      <c r="O62" s="1495"/>
      <c r="P62" s="1495"/>
      <c r="Q62" s="1495"/>
      <c r="R62" s="1495"/>
      <c r="S62" s="1495"/>
      <c r="T62" s="1495"/>
      <c r="U62" s="1495"/>
      <c r="V62" s="1495"/>
      <c r="W62" s="1495"/>
      <c r="X62" s="1495"/>
      <c r="Y62" s="1495"/>
      <c r="Z62" s="1495"/>
      <c r="AA62" s="1495"/>
      <c r="AB62" s="1495"/>
      <c r="AC62" s="1495"/>
      <c r="AD62" s="1495"/>
      <c r="AE62" s="1495"/>
      <c r="AF62" s="1495"/>
      <c r="AG62" s="1495"/>
      <c r="AH62" s="1495"/>
      <c r="AI62" s="1495"/>
      <c r="AJ62" s="1495"/>
      <c r="AK62" s="1664"/>
    </row>
    <row r="63" spans="2:38" ht="15" hidden="1" customHeight="1" x14ac:dyDescent="0.4">
      <c r="C63" s="58"/>
      <c r="D63" s="1665" t="s">
        <v>302</v>
      </c>
      <c r="E63" s="1666"/>
      <c r="F63" s="1666"/>
      <c r="G63" s="1666"/>
      <c r="H63" s="1666"/>
      <c r="I63" s="1666"/>
      <c r="J63" s="1666"/>
      <c r="K63" s="1666"/>
      <c r="L63" s="1667" t="str">
        <f>IF(入力シート!M12&lt;&gt;"",IF(入力シート!M12&lt;&gt;"",項目マップ!C47,""),"")</f>
        <v/>
      </c>
      <c r="M63" s="1668"/>
      <c r="N63" s="1668"/>
      <c r="O63" s="1668"/>
      <c r="P63" s="1668"/>
      <c r="Q63" s="1668"/>
      <c r="R63" s="1668"/>
      <c r="S63" s="1668"/>
      <c r="T63" s="1668"/>
      <c r="U63" s="1668"/>
      <c r="V63" s="1668"/>
      <c r="W63" s="1668"/>
      <c r="X63" s="1668"/>
      <c r="Y63" s="1668"/>
      <c r="Z63" s="1668"/>
      <c r="AA63" s="1668"/>
      <c r="AB63" s="1668"/>
      <c r="AC63" s="1668"/>
      <c r="AD63" s="1668"/>
      <c r="AE63" s="1668"/>
      <c r="AF63" s="1668"/>
      <c r="AG63" s="1668"/>
      <c r="AH63" s="1668"/>
      <c r="AI63" s="1668"/>
      <c r="AJ63" s="1668"/>
      <c r="AK63" s="1669"/>
    </row>
    <row r="64" spans="2:38" ht="15" hidden="1" customHeight="1" x14ac:dyDescent="0.4">
      <c r="C64" s="58"/>
      <c r="D64" s="1620" t="s">
        <v>303</v>
      </c>
      <c r="E64" s="1621"/>
      <c r="F64" s="1621"/>
      <c r="G64" s="1621"/>
      <c r="H64" s="1621"/>
      <c r="I64" s="1621"/>
      <c r="J64" s="1621"/>
      <c r="K64" s="1621"/>
      <c r="L64" s="1670" t="str">
        <f>IF(入力シート!M12&lt;&gt;"",IF(入力シート!M12&lt;&gt;"",項目マップ!C48,""),"")</f>
        <v/>
      </c>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c r="AI64" s="1671"/>
      <c r="AJ64" s="1671"/>
      <c r="AK64" s="1672"/>
    </row>
    <row r="65" spans="2:38" ht="15" hidden="1" customHeight="1" x14ac:dyDescent="0.4">
      <c r="C65" s="58"/>
      <c r="D65" s="1657" t="s">
        <v>288</v>
      </c>
      <c r="E65" s="1658"/>
      <c r="F65" s="1658"/>
      <c r="G65" s="1658"/>
      <c r="H65" s="1658"/>
      <c r="I65" s="1658"/>
      <c r="J65" s="1658"/>
      <c r="K65" s="1658"/>
      <c r="L65" s="1659" t="str">
        <f>IF(入力シート!M12&lt;&gt;"",IF(入力シート!M12&lt;&gt;"",項目マップ!C49,""),"")</f>
        <v/>
      </c>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c r="AI65" s="1660"/>
      <c r="AJ65" s="1660"/>
      <c r="AK65" s="1661"/>
    </row>
    <row r="66" spans="2:38" ht="15" hidden="1" customHeight="1" x14ac:dyDescent="0.4">
      <c r="C66" s="58"/>
      <c r="D66" s="110"/>
      <c r="E66" s="48"/>
      <c r="F66" s="48"/>
      <c r="G66" s="48"/>
      <c r="H66" s="48"/>
      <c r="I66" s="48"/>
      <c r="J66" s="1662" t="s">
        <v>274</v>
      </c>
      <c r="K66" s="1663"/>
      <c r="L66" s="1659" t="str">
        <f>IF(入力シート!M12&lt;&gt;"",IF(入力シート!M12&lt;&gt;"",項目マップ!C50,""),"")</f>
        <v/>
      </c>
      <c r="M66" s="1660"/>
      <c r="N66" s="1660"/>
      <c r="O66" s="1660"/>
      <c r="P66" s="1660"/>
      <c r="Q66" s="1660"/>
      <c r="R66" s="1660"/>
      <c r="S66" s="1660"/>
      <c r="T66" s="1660"/>
      <c r="U66" s="1660"/>
      <c r="V66" s="1660"/>
      <c r="W66" s="1660"/>
      <c r="X66" s="1660"/>
      <c r="Y66" s="1660"/>
      <c r="Z66" s="1660"/>
      <c r="AA66" s="1660"/>
      <c r="AB66" s="1660"/>
      <c r="AC66" s="1660"/>
      <c r="AD66" s="1660"/>
      <c r="AE66" s="1660"/>
      <c r="AF66" s="1660"/>
      <c r="AG66" s="1660"/>
      <c r="AH66" s="1660"/>
      <c r="AI66" s="1660"/>
      <c r="AJ66" s="1660"/>
      <c r="AK66" s="1661"/>
    </row>
    <row r="67" spans="2:38" ht="15" hidden="1" customHeight="1" x14ac:dyDescent="0.4">
      <c r="C67" s="58"/>
      <c r="D67" s="1648" t="s">
        <v>281</v>
      </c>
      <c r="E67" s="1649"/>
      <c r="F67" s="1649"/>
      <c r="G67" s="1649"/>
      <c r="H67" s="1649"/>
      <c r="I67" s="1649"/>
      <c r="J67" s="1649"/>
      <c r="K67" s="1650"/>
      <c r="L67" s="1622" t="str">
        <f>IF(入力シート!M12&lt;&gt;"",IF(入力シート!M12&lt;&gt;"",項目マップ!C51,""),"")</f>
        <v/>
      </c>
      <c r="M67" s="1621"/>
      <c r="N67" s="1621"/>
      <c r="O67" s="1621"/>
      <c r="P67" s="1621"/>
      <c r="Q67" s="1621"/>
      <c r="R67" s="1621"/>
      <c r="S67" s="1621"/>
      <c r="T67" s="1621"/>
      <c r="U67" s="1621"/>
      <c r="V67" s="1621"/>
      <c r="W67" s="1621"/>
      <c r="X67" s="1621"/>
      <c r="Y67" s="1621"/>
      <c r="Z67" s="1621"/>
      <c r="AA67" s="1621"/>
      <c r="AB67" s="1621"/>
      <c r="AC67" s="1621"/>
      <c r="AD67" s="1621"/>
      <c r="AE67" s="1621"/>
      <c r="AF67" s="1621"/>
      <c r="AG67" s="1621"/>
      <c r="AH67" s="1621"/>
      <c r="AI67" s="1621"/>
      <c r="AJ67" s="1621"/>
      <c r="AK67" s="1623"/>
    </row>
    <row r="68" spans="2:38" ht="15" hidden="1" customHeight="1" x14ac:dyDescent="0.4">
      <c r="C68" s="58"/>
      <c r="D68" s="1648" t="s">
        <v>304</v>
      </c>
      <c r="E68" s="1649"/>
      <c r="F68" s="1649"/>
      <c r="G68" s="1649"/>
      <c r="H68" s="1649"/>
      <c r="I68" s="1649"/>
      <c r="J68" s="1649"/>
      <c r="K68" s="1650"/>
      <c r="L68" s="1651" t="str">
        <f>IF(入力シート!M12&lt;&gt;"",IF(入力シート!M12&lt;&gt;"",項目マップ!C52,""),"")</f>
        <v/>
      </c>
      <c r="M68" s="1652"/>
      <c r="N68" s="1652"/>
      <c r="O68" s="1652"/>
      <c r="P68" s="1652"/>
      <c r="Q68" s="1652"/>
      <c r="R68" s="1652"/>
      <c r="S68" s="1652"/>
      <c r="T68" s="1652"/>
      <c r="U68" s="1652"/>
      <c r="V68" s="1652"/>
      <c r="W68" s="1652"/>
      <c r="X68" s="1652"/>
      <c r="Y68" s="1652"/>
      <c r="Z68" s="1652"/>
      <c r="AA68" s="1652"/>
      <c r="AB68" s="1652"/>
      <c r="AC68" s="1652"/>
      <c r="AD68" s="1652"/>
      <c r="AE68" s="1652"/>
      <c r="AF68" s="1652"/>
      <c r="AG68" s="1652"/>
      <c r="AH68" s="1652"/>
      <c r="AI68" s="1652"/>
      <c r="AJ68" s="1652"/>
      <c r="AK68" s="1653"/>
    </row>
    <row r="69" spans="2:38" ht="15" hidden="1" customHeight="1" x14ac:dyDescent="0.4">
      <c r="C69" s="58"/>
      <c r="D69" s="1620" t="s">
        <v>289</v>
      </c>
      <c r="E69" s="1621"/>
      <c r="F69" s="1621"/>
      <c r="G69" s="1621"/>
      <c r="H69" s="1621"/>
      <c r="I69" s="1621"/>
      <c r="J69" s="1621"/>
      <c r="K69" s="1621"/>
      <c r="L69" s="1654" t="str">
        <f>IF(入力シート!M12&lt;&gt;"",IF(入力シート!M12&lt;&gt;"",項目マップ!C53,""),"")</f>
        <v/>
      </c>
      <c r="M69" s="1655"/>
      <c r="N69" s="1655"/>
      <c r="O69" s="1655"/>
      <c r="P69" s="1655"/>
      <c r="Q69" s="1655"/>
      <c r="R69" s="1655"/>
      <c r="S69" s="1655"/>
      <c r="T69" s="1655"/>
      <c r="U69" s="1655"/>
      <c r="V69" s="1655"/>
      <c r="W69" s="1655"/>
      <c r="X69" s="1655"/>
      <c r="Y69" s="1655"/>
      <c r="Z69" s="1655"/>
      <c r="AA69" s="1655"/>
      <c r="AB69" s="1655"/>
      <c r="AC69" s="1655"/>
      <c r="AD69" s="1655"/>
      <c r="AE69" s="1655"/>
      <c r="AF69" s="1655"/>
      <c r="AG69" s="1655"/>
      <c r="AH69" s="1655"/>
      <c r="AI69" s="1655"/>
      <c r="AJ69" s="1655"/>
      <c r="AK69" s="1656"/>
    </row>
    <row r="70" spans="2:38" ht="15" hidden="1" customHeight="1" x14ac:dyDescent="0.4">
      <c r="C70" s="58"/>
      <c r="D70" s="1620" t="s">
        <v>290</v>
      </c>
      <c r="E70" s="1621"/>
      <c r="F70" s="1621"/>
      <c r="G70" s="1621"/>
      <c r="H70" s="1621"/>
      <c r="I70" s="1621"/>
      <c r="J70" s="1621"/>
      <c r="K70" s="1621"/>
      <c r="L70" s="1622" t="str">
        <f>IF(入力シート!M12&lt;&gt;"",IF(入力シート!M12&lt;&gt;"",項目マップ!C54,""),"")</f>
        <v/>
      </c>
      <c r="M70" s="1621"/>
      <c r="N70" s="1621"/>
      <c r="O70" s="1621"/>
      <c r="P70" s="1621"/>
      <c r="Q70" s="1621"/>
      <c r="R70" s="1621"/>
      <c r="S70" s="1621"/>
      <c r="T70" s="1621"/>
      <c r="U70" s="1621"/>
      <c r="V70" s="1621"/>
      <c r="W70" s="1621"/>
      <c r="X70" s="1621"/>
      <c r="Y70" s="1621"/>
      <c r="Z70" s="1621"/>
      <c r="AA70" s="1621"/>
      <c r="AB70" s="1621"/>
      <c r="AC70" s="1621"/>
      <c r="AD70" s="1621"/>
      <c r="AE70" s="1621"/>
      <c r="AF70" s="1621"/>
      <c r="AG70" s="1621"/>
      <c r="AH70" s="1621"/>
      <c r="AI70" s="1621"/>
      <c r="AJ70" s="1621"/>
      <c r="AK70" s="1623"/>
    </row>
    <row r="71" spans="2:38" ht="15" hidden="1" customHeight="1" x14ac:dyDescent="0.4">
      <c r="C71" s="58"/>
      <c r="D71" s="1620" t="s">
        <v>291</v>
      </c>
      <c r="E71" s="1621"/>
      <c r="F71" s="1621"/>
      <c r="G71" s="1621"/>
      <c r="H71" s="1621"/>
      <c r="I71" s="1621"/>
      <c r="J71" s="1621"/>
      <c r="K71" s="1621"/>
      <c r="L71" s="1622" t="str">
        <f>IF(入力シート!M12&lt;&gt;"",IF(入力シート!M12&lt;&gt;"",項目マップ!C55,""),"")</f>
        <v/>
      </c>
      <c r="M71" s="1621"/>
      <c r="N71" s="1621"/>
      <c r="O71" s="1621"/>
      <c r="P71" s="1621"/>
      <c r="Q71" s="1621"/>
      <c r="R71" s="1621"/>
      <c r="S71" s="1621"/>
      <c r="T71" s="1621"/>
      <c r="U71" s="1621"/>
      <c r="V71" s="1621"/>
      <c r="W71" s="1621"/>
      <c r="X71" s="1621"/>
      <c r="Y71" s="1621"/>
      <c r="Z71" s="1621"/>
      <c r="AA71" s="1621"/>
      <c r="AB71" s="1621"/>
      <c r="AC71" s="1621"/>
      <c r="AD71" s="1621"/>
      <c r="AE71" s="1621"/>
      <c r="AF71" s="1621"/>
      <c r="AG71" s="1621"/>
      <c r="AH71" s="1621"/>
      <c r="AI71" s="1621"/>
      <c r="AJ71" s="1621"/>
      <c r="AK71" s="1623"/>
    </row>
    <row r="72" spans="2:38" ht="15" hidden="1" customHeight="1" x14ac:dyDescent="0.4">
      <c r="C72" s="59"/>
      <c r="D72" s="1624" t="s">
        <v>305</v>
      </c>
      <c r="E72" s="1625"/>
      <c r="F72" s="1625"/>
      <c r="G72" s="1625"/>
      <c r="H72" s="1625"/>
      <c r="I72" s="1625"/>
      <c r="J72" s="1625"/>
      <c r="K72" s="1625"/>
      <c r="L72" s="1626" t="str">
        <f>IF(入力シート!M12&lt;&gt;"",IF(入力シート!M12&lt;&gt;"",項目マップ!C56,""),"")</f>
        <v/>
      </c>
      <c r="M72" s="1625"/>
      <c r="N72" s="1625"/>
      <c r="O72" s="1625"/>
      <c r="P72" s="1625"/>
      <c r="Q72" s="1625"/>
      <c r="R72" s="1625"/>
      <c r="S72" s="1625"/>
      <c r="T72" s="1625"/>
      <c r="U72" s="1625"/>
      <c r="V72" s="1625"/>
      <c r="W72" s="1625"/>
      <c r="X72" s="1625"/>
      <c r="Y72" s="1625"/>
      <c r="Z72" s="1625"/>
      <c r="AA72" s="1625"/>
      <c r="AB72" s="1625"/>
      <c r="AC72" s="1625"/>
      <c r="AD72" s="1625"/>
      <c r="AE72" s="1625"/>
      <c r="AF72" s="1625"/>
      <c r="AG72" s="1625"/>
      <c r="AH72" s="1625"/>
      <c r="AI72" s="1625"/>
      <c r="AJ72" s="1625"/>
      <c r="AK72" s="1627"/>
    </row>
    <row r="73" spans="2:38" ht="14.1" hidden="1" customHeight="1" x14ac:dyDescent="0.4"/>
    <row r="74" spans="2:38" ht="9" customHeight="1" x14ac:dyDescent="0.4"/>
    <row r="75" spans="2:38" ht="14.1" customHeight="1" x14ac:dyDescent="0.4">
      <c r="B75" s="1498" t="s">
        <v>306</v>
      </c>
      <c r="C75" s="1498"/>
      <c r="D75" s="1498"/>
      <c r="E75" s="1498"/>
      <c r="F75" s="1498"/>
      <c r="G75" s="1498"/>
      <c r="H75" s="1498"/>
      <c r="I75" s="1498"/>
      <c r="J75" s="1498"/>
      <c r="K75" s="1498"/>
      <c r="L75" s="1498"/>
      <c r="M75" s="1498"/>
      <c r="N75" s="1498"/>
      <c r="O75" s="1498"/>
      <c r="P75" s="1498"/>
      <c r="Q75" s="1498"/>
      <c r="R75" s="1498"/>
      <c r="S75" s="1498"/>
      <c r="T75" s="1498"/>
      <c r="U75" s="1498"/>
      <c r="V75" s="1498"/>
      <c r="W75" s="1498"/>
      <c r="X75" s="1498"/>
      <c r="Y75" s="1498"/>
      <c r="Z75" s="1498"/>
      <c r="AA75" s="1498"/>
      <c r="AB75" s="1498"/>
      <c r="AC75" s="1498"/>
      <c r="AD75" s="1498"/>
      <c r="AE75" s="1498"/>
      <c r="AF75" s="1498"/>
      <c r="AG75" s="1498"/>
      <c r="AH75" s="1498"/>
      <c r="AI75" s="1498"/>
      <c r="AJ75" s="1498"/>
      <c r="AK75" s="1498"/>
      <c r="AL75" s="1498"/>
    </row>
    <row r="76" spans="2:38" ht="9" customHeight="1" x14ac:dyDescent="0.4"/>
    <row r="77" spans="2:38" ht="14.1" customHeight="1" x14ac:dyDescent="0.4">
      <c r="C77" s="494" t="s">
        <v>270</v>
      </c>
      <c r="D77" s="508" t="s">
        <v>741</v>
      </c>
      <c r="E77" s="508"/>
      <c r="F77" s="508"/>
      <c r="G77" s="508"/>
      <c r="H77" s="508"/>
      <c r="I77" s="508"/>
      <c r="J77" s="508"/>
      <c r="K77" s="508"/>
      <c r="L77" s="1628" t="str">
        <f>IF(入力シート!M12&lt;&gt;"",IF(入力シート!M12&lt;&gt;"",項目マップ!C60,""),"")</f>
        <v/>
      </c>
      <c r="M77" s="1629"/>
      <c r="N77" s="1629"/>
      <c r="O77" s="1630"/>
      <c r="P77" s="1639" t="str">
        <f>IF(入力シート!M12&lt;&gt;"",IF(入力シート!M12&lt;&gt;"",項目マップ!C61,""),"")</f>
        <v/>
      </c>
      <c r="Q77" s="1635"/>
      <c r="R77" s="1635"/>
      <c r="S77" s="1635"/>
      <c r="T77" s="1635"/>
      <c r="U77" s="1635"/>
      <c r="V77" s="1635"/>
      <c r="W77" s="1635"/>
      <c r="X77" s="1635"/>
      <c r="Y77" s="1635"/>
      <c r="Z77" s="1636"/>
      <c r="AA77" s="505">
        <v>1</v>
      </c>
      <c r="AB77" s="1635" t="s">
        <v>617</v>
      </c>
      <c r="AC77" s="1635"/>
      <c r="AD77" s="1635"/>
      <c r="AE77" s="1635"/>
      <c r="AF77" s="1635"/>
      <c r="AG77" s="1635"/>
      <c r="AH77" s="1635"/>
      <c r="AI77" s="1635"/>
      <c r="AJ77" s="1635"/>
      <c r="AK77" s="1636"/>
    </row>
    <row r="78" spans="2:38" ht="14.1" customHeight="1" x14ac:dyDescent="0.4">
      <c r="C78" s="486"/>
      <c r="D78" s="1631" t="s">
        <v>627</v>
      </c>
      <c r="E78" s="1632"/>
      <c r="F78" s="1633"/>
      <c r="G78" s="1633"/>
      <c r="H78" s="1633"/>
      <c r="I78" s="1633"/>
      <c r="J78" s="1633"/>
      <c r="K78" s="1634"/>
      <c r="L78" s="1640" t="str">
        <f>IF(入力シート!M12&lt;&gt;"",IF(入力シート!M12&lt;&gt;"",項目マップ!C62,""),"")</f>
        <v/>
      </c>
      <c r="M78" s="1641"/>
      <c r="N78" s="1641"/>
      <c r="O78" s="1641"/>
      <c r="P78" s="1641"/>
      <c r="Q78" s="1641"/>
      <c r="R78" s="1641"/>
      <c r="S78" s="1641"/>
      <c r="T78" s="1641"/>
      <c r="U78" s="1641"/>
      <c r="V78" s="1641"/>
      <c r="W78" s="1641"/>
      <c r="X78" s="1641"/>
      <c r="Y78" s="1641"/>
      <c r="Z78" s="1642"/>
      <c r="AA78" s="506">
        <v>2</v>
      </c>
      <c r="AB78" s="1637" t="s">
        <v>618</v>
      </c>
      <c r="AC78" s="1637"/>
      <c r="AD78" s="1637"/>
      <c r="AE78" s="1637"/>
      <c r="AF78" s="1637"/>
      <c r="AG78" s="1637"/>
      <c r="AH78" s="1637"/>
      <c r="AI78" s="1637"/>
      <c r="AJ78" s="1637"/>
      <c r="AK78" s="1638"/>
    </row>
    <row r="79" spans="2:38" ht="14.1" customHeight="1" x14ac:dyDescent="0.4">
      <c r="D79" s="246"/>
      <c r="E79" s="246"/>
      <c r="F79" s="246"/>
      <c r="G79" s="246"/>
      <c r="H79" s="246"/>
      <c r="I79" s="246"/>
      <c r="J79" s="246"/>
      <c r="K79" s="246"/>
      <c r="L79" s="436"/>
      <c r="M79" s="436"/>
      <c r="N79" s="436"/>
      <c r="O79" s="436"/>
      <c r="P79" s="436"/>
      <c r="Q79" s="436"/>
      <c r="R79" s="436"/>
      <c r="S79" s="436"/>
      <c r="T79" s="436"/>
      <c r="U79" s="436"/>
      <c r="V79" s="436"/>
      <c r="W79" s="436"/>
      <c r="X79" s="436"/>
      <c r="Y79" s="436"/>
      <c r="Z79" s="436"/>
      <c r="AA79" s="507">
        <v>3</v>
      </c>
      <c r="AB79" s="1643" t="s">
        <v>619</v>
      </c>
      <c r="AC79" s="1644"/>
      <c r="AD79" s="1644"/>
      <c r="AE79" s="1644"/>
      <c r="AF79" s="1644"/>
      <c r="AG79" s="1644"/>
      <c r="AH79" s="1644"/>
      <c r="AI79" s="1644"/>
      <c r="AJ79" s="1644"/>
      <c r="AK79" s="1645"/>
    </row>
    <row r="80" spans="2:38" ht="14.1" hidden="1" customHeight="1" x14ac:dyDescent="0.4">
      <c r="D80" s="246"/>
      <c r="E80" s="246"/>
      <c r="F80" s="246"/>
      <c r="G80" s="246"/>
      <c r="H80" s="246"/>
      <c r="I80" s="246"/>
      <c r="J80" s="246"/>
      <c r="K80" s="246"/>
      <c r="L80" s="436"/>
      <c r="M80" s="436"/>
      <c r="N80" s="436"/>
      <c r="O80" s="436"/>
      <c r="P80" s="436"/>
      <c r="Q80" s="436"/>
      <c r="R80" s="436"/>
      <c r="S80" s="436"/>
      <c r="T80" s="436"/>
      <c r="U80" s="436"/>
      <c r="V80" s="436"/>
      <c r="W80" s="436"/>
      <c r="X80" s="436"/>
      <c r="Y80" s="436"/>
      <c r="Z80" s="436"/>
      <c r="AA80" s="464"/>
      <c r="AB80" s="1646"/>
      <c r="AC80" s="1646"/>
      <c r="AD80" s="1646"/>
      <c r="AE80" s="1646"/>
      <c r="AF80" s="1646"/>
      <c r="AG80" s="1646"/>
      <c r="AH80" s="1646"/>
      <c r="AI80" s="1646"/>
      <c r="AJ80" s="1646"/>
      <c r="AK80" s="1647"/>
    </row>
    <row r="81" spans="2:73" ht="14.1" customHeight="1" x14ac:dyDescent="0.4">
      <c r="D81" s="246"/>
      <c r="E81" s="246"/>
      <c r="F81" s="246"/>
      <c r="G81" s="246"/>
      <c r="H81" s="246"/>
      <c r="I81" s="246"/>
      <c r="J81" s="246"/>
      <c r="K81" s="246"/>
      <c r="L81" s="436"/>
      <c r="M81" s="436"/>
      <c r="N81" s="436"/>
      <c r="O81" s="436"/>
      <c r="P81" s="436"/>
      <c r="Q81" s="436"/>
      <c r="R81" s="436"/>
      <c r="S81" s="436"/>
      <c r="T81" s="436"/>
      <c r="U81" s="436"/>
      <c r="V81" s="436"/>
      <c r="W81" s="436"/>
      <c r="X81" s="436"/>
      <c r="Y81" s="436"/>
      <c r="Z81" s="436"/>
      <c r="AB81" s="436"/>
      <c r="AC81" s="436"/>
      <c r="AD81" s="436"/>
      <c r="AE81" s="436"/>
      <c r="AF81" s="436"/>
      <c r="AG81" s="436"/>
      <c r="AH81" s="436"/>
      <c r="AI81" s="436"/>
      <c r="AJ81" s="436"/>
      <c r="AK81" s="436"/>
    </row>
    <row r="82" spans="2:73" ht="18.95" customHeight="1" x14ac:dyDescent="0.4">
      <c r="C82" s="51" t="s">
        <v>651</v>
      </c>
      <c r="D82" s="61"/>
      <c r="E82" s="61"/>
      <c r="AA82" s="1617" t="str">
        <f>IF(入力シート!M12&lt;&gt;"",IF(入力シート!M12&lt;&gt;"",項目マップ!C64,""),"")</f>
        <v/>
      </c>
      <c r="AB82" s="1618"/>
      <c r="AC82" s="1618"/>
      <c r="AD82" s="1618"/>
      <c r="AE82" s="1619"/>
    </row>
    <row r="83" spans="2:73" ht="19.5" hidden="1" customHeight="1" x14ac:dyDescent="0.4"/>
    <row r="84" spans="2:73" ht="14.1" hidden="1" customHeight="1" x14ac:dyDescent="0.4">
      <c r="C84" s="51" t="s">
        <v>311</v>
      </c>
      <c r="AA84" s="1617" t="str">
        <f>IF(入力シート!M12&lt;&gt;"",IF(入力シート!M12&lt;&gt;"",項目マップ!C65,""),"")</f>
        <v/>
      </c>
      <c r="AB84" s="1618"/>
      <c r="AC84" s="1618"/>
      <c r="AD84" s="1618"/>
      <c r="AE84" s="1619"/>
    </row>
    <row r="85" spans="2:73" ht="9" hidden="1" customHeight="1" x14ac:dyDescent="0.4"/>
    <row r="86" spans="2:73" ht="14.1" hidden="1" customHeight="1" x14ac:dyDescent="0.4">
      <c r="C86" s="62"/>
      <c r="D86" s="62"/>
      <c r="E86" s="62"/>
      <c r="F86" s="62" t="s">
        <v>312</v>
      </c>
      <c r="G86" s="62"/>
      <c r="H86" s="62"/>
      <c r="I86" s="62"/>
      <c r="J86" s="62"/>
      <c r="K86" s="62"/>
      <c r="L86" s="62"/>
      <c r="M86" s="62"/>
      <c r="N86" s="62"/>
      <c r="O86" s="62"/>
      <c r="P86" s="62"/>
      <c r="Q86" s="62"/>
      <c r="R86" s="62"/>
      <c r="S86" s="62"/>
      <c r="T86" s="62"/>
      <c r="U86" s="62"/>
      <c r="V86" s="62" t="s">
        <v>313</v>
      </c>
      <c r="W86" s="62"/>
      <c r="X86" s="62"/>
      <c r="Y86" s="62"/>
      <c r="Z86" s="62"/>
      <c r="AA86" s="1617" t="str">
        <f>IF(入力シート!M12&lt;&gt;"",IF(入力シート!M12&lt;&gt;"",項目マップ!C66,""),"")</f>
        <v/>
      </c>
      <c r="AB86" s="1618"/>
      <c r="AC86" s="1618"/>
      <c r="AD86" s="1618"/>
      <c r="AE86" s="1619"/>
    </row>
    <row r="87" spans="2:73" ht="9.9499999999999993" customHeight="1" x14ac:dyDescent="0.4"/>
    <row r="88" spans="2:73" ht="14.1" customHeight="1" x14ac:dyDescent="0.4">
      <c r="B88" s="1537" t="s">
        <v>264</v>
      </c>
      <c r="C88" s="1537"/>
      <c r="D88" s="1537"/>
      <c r="E88" s="1537"/>
      <c r="F88" s="1537"/>
      <c r="G88" s="1538"/>
      <c r="H88" s="1538"/>
      <c r="I88" s="1538"/>
      <c r="J88" s="1538"/>
      <c r="K88" s="1538"/>
      <c r="L88" s="1538"/>
      <c r="M88" s="1538"/>
      <c r="N88" s="1538"/>
      <c r="O88" s="1538"/>
      <c r="P88" s="1538"/>
      <c r="Q88" s="1538"/>
      <c r="R88" s="1538"/>
      <c r="S88" s="1538"/>
      <c r="T88" s="1538"/>
      <c r="U88" s="1538"/>
      <c r="V88" s="1538"/>
      <c r="W88" s="1538"/>
      <c r="X88" s="1538"/>
      <c r="Y88" s="1538"/>
      <c r="Z88" s="1538"/>
      <c r="AA88" s="1538"/>
      <c r="AB88" s="1538"/>
      <c r="AC88" s="1538"/>
      <c r="AD88" s="1538"/>
      <c r="AE88" s="1538"/>
      <c r="AF88" s="1538"/>
      <c r="AG88" s="1538"/>
      <c r="AH88" s="1538"/>
      <c r="AI88" s="1538"/>
      <c r="AJ88" s="1538"/>
      <c r="AK88" s="1539" t="s">
        <v>659</v>
      </c>
      <c r="AL88" s="1539"/>
    </row>
    <row r="89" spans="2:73" ht="9" customHeight="1" x14ac:dyDescent="0.4">
      <c r="B89" s="55"/>
      <c r="C89" s="55"/>
      <c r="D89" s="55"/>
      <c r="E89" s="55"/>
      <c r="F89" s="55"/>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7"/>
      <c r="AL89" s="57"/>
    </row>
    <row r="90" spans="2:73" ht="14.1" customHeight="1" x14ac:dyDescent="0.4">
      <c r="B90" s="55"/>
      <c r="C90" s="55"/>
      <c r="D90" s="55"/>
      <c r="E90" s="55"/>
      <c r="F90" s="55"/>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7"/>
    </row>
    <row r="91" spans="2:73" ht="14.1" customHeight="1" x14ac:dyDescent="0.4">
      <c r="B91" s="1498" t="s">
        <v>742</v>
      </c>
      <c r="C91" s="1498"/>
      <c r="D91" s="1498"/>
      <c r="E91" s="1498"/>
      <c r="F91" s="1498"/>
      <c r="G91" s="1498"/>
      <c r="H91" s="1498"/>
      <c r="I91" s="1498"/>
      <c r="J91" s="1498"/>
      <c r="K91" s="1498"/>
      <c r="L91" s="1498"/>
      <c r="M91" s="1498"/>
      <c r="N91" s="1498"/>
      <c r="O91" s="1498"/>
      <c r="P91" s="1498"/>
      <c r="Q91" s="1498"/>
      <c r="R91" s="1498"/>
      <c r="S91" s="1498"/>
      <c r="T91" s="1498"/>
      <c r="U91" s="1498"/>
      <c r="V91" s="1498"/>
      <c r="W91" s="1498"/>
      <c r="X91" s="1498"/>
      <c r="Y91" s="1498"/>
      <c r="Z91" s="1498"/>
      <c r="AA91" s="1498"/>
      <c r="AB91" s="1498"/>
      <c r="AC91" s="1498"/>
      <c r="AD91" s="1498"/>
      <c r="AE91" s="1498"/>
      <c r="AF91" s="1498"/>
      <c r="AG91" s="1498"/>
      <c r="AH91" s="1498"/>
      <c r="AI91" s="1498"/>
      <c r="AJ91" s="1498"/>
      <c r="AK91" s="1498"/>
      <c r="AL91" s="1498"/>
    </row>
    <row r="92" spans="2:73" ht="8.4499999999999993" customHeight="1" x14ac:dyDescent="0.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row>
    <row r="93" spans="2:73" ht="14.1" hidden="1" customHeight="1" x14ac:dyDescent="0.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row>
    <row r="94" spans="2:73" ht="15" customHeight="1" x14ac:dyDescent="0.4">
      <c r="B94" s="63"/>
      <c r="C94" s="63"/>
      <c r="D94" s="1613" t="s">
        <v>314</v>
      </c>
      <c r="E94" s="1613"/>
      <c r="F94" s="1613"/>
      <c r="G94" s="1613"/>
      <c r="H94" s="1613"/>
      <c r="I94" s="1613"/>
      <c r="J94" s="1613"/>
      <c r="K94" s="1613"/>
      <c r="L94" s="1613"/>
      <c r="M94" s="1613"/>
      <c r="N94" s="1614" t="str">
        <f>IF(入力シート!M12&lt;&gt;"",IF(AND(入力シート!M12&lt;&gt;"",項目マップ!C77&lt;&gt;""),項目マップ!C77,""),"")</f>
        <v/>
      </c>
      <c r="O94" s="1615"/>
      <c r="P94" s="1616"/>
      <c r="Q94" s="51" t="s">
        <v>315</v>
      </c>
      <c r="S94" s="64" t="s">
        <v>316</v>
      </c>
      <c r="AJ94" s="63"/>
      <c r="AK94" s="63"/>
      <c r="AL94" s="63"/>
    </row>
    <row r="95" spans="2:73" ht="8.4499999999999993" customHeight="1" x14ac:dyDescent="0.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row>
    <row r="96" spans="2:73" ht="14.1" customHeight="1" x14ac:dyDescent="0.4">
      <c r="C96" s="636" t="s">
        <v>270</v>
      </c>
      <c r="D96" s="637" t="s">
        <v>683</v>
      </c>
      <c r="E96" s="637"/>
      <c r="F96" s="637"/>
      <c r="G96" s="637"/>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38"/>
      <c r="AO96" s="1597"/>
      <c r="AP96" s="1597"/>
      <c r="AQ96" s="1597"/>
      <c r="AR96" s="1597"/>
      <c r="AS96" s="1597"/>
      <c r="AT96" s="1597"/>
      <c r="AU96" s="1597"/>
      <c r="AV96" s="1597"/>
      <c r="AW96" s="1597"/>
      <c r="AX96" s="1597"/>
      <c r="AY96" s="1597"/>
      <c r="AZ96" s="1597"/>
      <c r="BA96" s="1597"/>
      <c r="BB96" s="1597"/>
      <c r="BC96" s="1597"/>
      <c r="BD96" s="1597"/>
      <c r="BE96" s="1597"/>
      <c r="BF96" s="1597"/>
      <c r="BG96" s="1597"/>
      <c r="BH96" s="1597"/>
      <c r="BI96" s="1597"/>
      <c r="BJ96" s="1597"/>
      <c r="BK96" s="1597"/>
      <c r="BL96" s="1597"/>
      <c r="BM96" s="1597"/>
      <c r="BN96" s="1597"/>
      <c r="BO96" s="1597"/>
      <c r="BP96" s="1597"/>
      <c r="BQ96" s="1597"/>
      <c r="BR96" s="1597"/>
      <c r="BS96" s="1597"/>
      <c r="BT96" s="1597"/>
      <c r="BU96" s="1597"/>
    </row>
    <row r="97" spans="3:73" ht="11.1" customHeight="1" x14ac:dyDescent="0.4">
      <c r="C97" s="476"/>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639"/>
    </row>
    <row r="98" spans="3:73" ht="15" customHeight="1" x14ac:dyDescent="0.4">
      <c r="C98" s="476"/>
      <c r="D98" s="1596" t="s">
        <v>317</v>
      </c>
      <c r="E98" s="1596"/>
      <c r="F98" s="1596"/>
      <c r="G98" s="1596"/>
      <c r="H98" s="1596"/>
      <c r="I98" s="1596"/>
      <c r="J98" s="1596"/>
      <c r="K98" s="1596"/>
      <c r="L98" s="1596"/>
      <c r="M98" s="1596"/>
      <c r="N98" s="1483" t="str">
        <f>IF(入力シート!M12&lt;&gt;"",IF(AND(入力シート!M12&lt;&gt;"",項目マップ!C78&lt;&gt;""),項目マップ!C78,""),"")</f>
        <v/>
      </c>
      <c r="O98" s="1484"/>
      <c r="P98" s="1485"/>
      <c r="Q98" s="75" t="s">
        <v>315</v>
      </c>
      <c r="R98" s="75"/>
      <c r="S98" s="91" t="s">
        <v>318</v>
      </c>
      <c r="T98" s="75"/>
      <c r="U98" s="75"/>
      <c r="V98" s="75"/>
      <c r="W98" s="75"/>
      <c r="X98" s="75"/>
      <c r="Y98" s="75"/>
      <c r="Z98" s="75"/>
      <c r="AA98" s="75"/>
      <c r="AB98" s="75"/>
      <c r="AC98" s="75"/>
      <c r="AD98" s="75"/>
      <c r="AE98" s="75"/>
      <c r="AF98" s="75"/>
      <c r="AG98" s="75"/>
      <c r="AH98" s="75"/>
      <c r="AI98" s="75"/>
      <c r="AJ98" s="75"/>
      <c r="AK98" s="639"/>
    </row>
    <row r="99" spans="3:73" ht="11.1" customHeight="1" x14ac:dyDescent="0.4">
      <c r="C99" s="476"/>
      <c r="D99" s="75"/>
      <c r="E99" s="75"/>
      <c r="F99" s="75"/>
      <c r="G99" s="75"/>
      <c r="H99" s="75"/>
      <c r="I99" s="75"/>
      <c r="J99" s="75"/>
      <c r="K99" s="75"/>
      <c r="L99" s="75"/>
      <c r="M99" s="75"/>
      <c r="N99" s="75"/>
      <c r="O99" s="75"/>
      <c r="P99" s="1598"/>
      <c r="Q99" s="1598"/>
      <c r="R99" s="1598"/>
      <c r="S99" s="1598"/>
      <c r="T99" s="75"/>
      <c r="U99" s="75"/>
      <c r="V99" s="75"/>
      <c r="W99" s="75"/>
      <c r="X99" s="75"/>
      <c r="Y99" s="75"/>
      <c r="Z99" s="75"/>
      <c r="AA99" s="75"/>
      <c r="AB99" s="75"/>
      <c r="AC99" s="75"/>
      <c r="AD99" s="75"/>
      <c r="AE99" s="75"/>
      <c r="AF99" s="75"/>
      <c r="AG99" s="75"/>
      <c r="AH99" s="75"/>
      <c r="AI99" s="75"/>
      <c r="AJ99" s="75"/>
      <c r="AK99" s="639"/>
    </row>
    <row r="100" spans="3:73" ht="15" customHeight="1" x14ac:dyDescent="0.4">
      <c r="C100" s="476"/>
      <c r="D100" s="75"/>
      <c r="E100" s="75"/>
      <c r="F100" s="514"/>
      <c r="G100" s="1592" t="s">
        <v>65</v>
      </c>
      <c r="H100" s="1592"/>
      <c r="I100" s="1592"/>
      <c r="J100" s="1592"/>
      <c r="K100" s="1592"/>
      <c r="L100" s="1592"/>
      <c r="M100" s="640"/>
      <c r="N100" s="1599" t="str">
        <f>IF(入力シート!M12&lt;&gt;"",IF(AND(入力シート!M12&lt;&gt;"",項目マップ!C79&lt;&gt;""),項目マップ!C79,""),"")</f>
        <v/>
      </c>
      <c r="O100" s="1600"/>
      <c r="P100" s="1601"/>
      <c r="Q100" s="526" t="s">
        <v>319</v>
      </c>
      <c r="R100" s="75"/>
      <c r="S100" s="75"/>
      <c r="T100" s="75"/>
      <c r="U100" s="75"/>
      <c r="V100" s="75"/>
      <c r="W100" s="75"/>
      <c r="X100" s="75"/>
      <c r="Y100" s="75"/>
      <c r="Z100" s="75"/>
      <c r="AA100" s="75"/>
      <c r="AB100" s="75"/>
      <c r="AC100" s="75"/>
      <c r="AD100" s="75"/>
      <c r="AE100" s="75"/>
      <c r="AF100" s="75"/>
      <c r="AG100" s="75"/>
      <c r="AH100" s="75"/>
      <c r="AI100" s="62"/>
      <c r="AJ100" s="62"/>
      <c r="AK100" s="641"/>
    </row>
    <row r="101" spans="3:73" ht="15" hidden="1" customHeight="1" x14ac:dyDescent="0.4">
      <c r="C101" s="476"/>
      <c r="D101" s="75"/>
      <c r="E101" s="75"/>
      <c r="F101" s="75"/>
      <c r="G101" s="1592" t="s">
        <v>320</v>
      </c>
      <c r="H101" s="1592"/>
      <c r="I101" s="1592"/>
      <c r="J101" s="1592"/>
      <c r="K101" s="1592"/>
      <c r="L101" s="1592"/>
      <c r="M101" s="1592"/>
      <c r="N101" s="1592"/>
      <c r="O101" s="1592"/>
      <c r="P101" s="1593" t="str">
        <f>IF(入力シート!M12&lt;&gt;"",IF(AND(入力シート!M12&lt;&gt;"",項目マップ!C71&lt;&gt;""),項目マップ!C71,""),"")</f>
        <v/>
      </c>
      <c r="Q101" s="1593"/>
      <c r="R101" s="1593"/>
      <c r="S101" s="1593"/>
      <c r="T101" s="1593"/>
      <c r="U101" s="1593"/>
      <c r="V101" s="1593"/>
      <c r="W101" s="1593"/>
      <c r="X101" s="1593"/>
      <c r="Y101" s="91" t="s">
        <v>321</v>
      </c>
      <c r="Z101" s="75"/>
      <c r="AA101" s="75"/>
      <c r="AB101" s="75"/>
      <c r="AC101" s="75"/>
      <c r="AD101" s="75"/>
      <c r="AE101" s="75"/>
      <c r="AF101" s="75"/>
      <c r="AG101" s="75"/>
      <c r="AH101" s="75"/>
      <c r="AI101" s="75"/>
      <c r="AJ101" s="75"/>
      <c r="AK101" s="639"/>
    </row>
    <row r="102" spans="3:73" ht="15" hidden="1" customHeight="1" x14ac:dyDescent="0.4">
      <c r="C102" s="476"/>
      <c r="D102" s="75"/>
      <c r="E102" s="75"/>
      <c r="F102" s="75"/>
      <c r="G102" s="91" t="s">
        <v>322</v>
      </c>
      <c r="H102" s="75"/>
      <c r="I102" s="75"/>
      <c r="J102" s="75"/>
      <c r="K102" s="75"/>
      <c r="L102" s="75"/>
      <c r="M102" s="75"/>
      <c r="N102" s="75"/>
      <c r="O102" s="75"/>
      <c r="P102" s="75"/>
      <c r="Q102" s="75"/>
      <c r="R102" s="75"/>
      <c r="S102" s="75"/>
      <c r="T102" s="75"/>
      <c r="U102" s="75"/>
      <c r="V102" s="75"/>
      <c r="W102" s="75"/>
      <c r="X102" s="75"/>
      <c r="Y102" s="1594" t="str">
        <f>IF(入力シート!M12&lt;&gt;"",IF(AND(入力シート!M12&lt;&gt;"",項目マップ!C72&lt;&gt;""),項目マップ!C72,""),"")</f>
        <v/>
      </c>
      <c r="Z102" s="1594"/>
      <c r="AA102" s="1594"/>
      <c r="AB102" s="526" t="s">
        <v>323</v>
      </c>
      <c r="AC102" s="91"/>
      <c r="AD102" s="75"/>
      <c r="AE102" s="75"/>
      <c r="AF102" s="75"/>
      <c r="AG102" s="75"/>
      <c r="AH102" s="75"/>
      <c r="AI102" s="75"/>
      <c r="AJ102" s="75"/>
      <c r="AK102" s="639"/>
      <c r="AN102" s="70"/>
      <c r="AO102" s="70"/>
    </row>
    <row r="103" spans="3:73" ht="15" hidden="1" customHeight="1" x14ac:dyDescent="0.4">
      <c r="C103" s="476"/>
      <c r="D103" s="75"/>
      <c r="E103" s="75"/>
      <c r="F103" s="75"/>
      <c r="G103" s="91" t="s">
        <v>72</v>
      </c>
      <c r="H103" s="75"/>
      <c r="I103" s="75"/>
      <c r="J103" s="75"/>
      <c r="K103" s="75"/>
      <c r="L103" s="75"/>
      <c r="M103" s="75"/>
      <c r="N103" s="75"/>
      <c r="O103" s="75"/>
      <c r="P103" s="75"/>
      <c r="Q103" s="75"/>
      <c r="R103" s="75"/>
      <c r="S103" s="75"/>
      <c r="T103" s="75"/>
      <c r="U103" s="75"/>
      <c r="V103" s="75"/>
      <c r="W103" s="75"/>
      <c r="X103" s="75"/>
      <c r="Y103" s="1594" t="str">
        <f>IF(入力シート!M12&lt;&gt;"",IF(AND(入力シート!M12&lt;&gt;"",入力シート!T101&lt;&gt;""),入力シート!T101,""),"")</f>
        <v/>
      </c>
      <c r="Z103" s="1594"/>
      <c r="AA103" s="1594"/>
      <c r="AB103" s="526" t="s">
        <v>324</v>
      </c>
      <c r="AC103" s="91"/>
      <c r="AD103" s="75"/>
      <c r="AE103" s="75"/>
      <c r="AF103" s="75"/>
      <c r="AG103" s="75"/>
      <c r="AH103" s="75"/>
      <c r="AI103" s="75"/>
      <c r="AJ103" s="75"/>
      <c r="AK103" s="639"/>
    </row>
    <row r="104" spans="3:73" ht="15" hidden="1" customHeight="1" x14ac:dyDescent="0.4">
      <c r="C104" s="476"/>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639"/>
    </row>
    <row r="105" spans="3:73" ht="15" hidden="1" customHeight="1" x14ac:dyDescent="0.4">
      <c r="C105" s="476"/>
      <c r="D105" s="75"/>
      <c r="E105" s="75"/>
      <c r="F105" s="1595" t="str">
        <f>IF(入力シート!M12&lt;&gt;"",IF(AND(入力シート!M12&lt;&gt;"",項目マップ!C74&lt;&gt;""),項目マップ!C74,""),"")</f>
        <v/>
      </c>
      <c r="G105" s="1595"/>
      <c r="H105" s="1595"/>
      <c r="I105" s="1595"/>
      <c r="J105" s="1595"/>
      <c r="K105" s="1595"/>
      <c r="L105" s="1595"/>
      <c r="M105" s="1595"/>
      <c r="N105" s="1595"/>
      <c r="O105" s="1595"/>
      <c r="P105" s="1595"/>
      <c r="Q105" s="1595"/>
      <c r="R105" s="1595"/>
      <c r="S105" s="1595"/>
      <c r="T105" s="1595"/>
      <c r="U105" s="1595"/>
      <c r="V105" s="1595"/>
      <c r="W105" s="1595"/>
      <c r="X105" s="1595"/>
      <c r="Y105" s="1595"/>
      <c r="Z105" s="1595"/>
      <c r="AA105" s="1595"/>
      <c r="AB105" s="1595"/>
      <c r="AC105" s="1595"/>
      <c r="AD105" s="1595"/>
      <c r="AE105" s="1595"/>
      <c r="AF105" s="1595"/>
      <c r="AG105" s="1595"/>
      <c r="AH105" s="1595"/>
      <c r="AI105" s="1595"/>
      <c r="AJ105" s="1595"/>
      <c r="AK105" s="639"/>
    </row>
    <row r="106" spans="3:73" ht="11.1" customHeight="1" x14ac:dyDescent="0.4">
      <c r="C106" s="476"/>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639"/>
    </row>
    <row r="107" spans="3:73" ht="15" customHeight="1" x14ac:dyDescent="0.4">
      <c r="C107" s="476"/>
      <c r="D107" s="1596" t="s">
        <v>725</v>
      </c>
      <c r="E107" s="1596"/>
      <c r="F107" s="1596"/>
      <c r="G107" s="1596"/>
      <c r="H107" s="1596"/>
      <c r="I107" s="1596"/>
      <c r="J107" s="1596"/>
      <c r="K107" s="1596"/>
      <c r="L107" s="1596"/>
      <c r="M107" s="1596"/>
      <c r="N107" s="1470" t="s">
        <v>744</v>
      </c>
      <c r="O107" s="1470"/>
      <c r="P107" s="1470"/>
      <c r="Q107" s="1470"/>
      <c r="R107" s="1474" t="str">
        <f>IF(入力シート!M12&lt;&gt;"",IF(AND(入力シート!M12&lt;&gt;"",項目マップ!C80&lt;&gt;""),項目マップ!C80,""),"")</f>
        <v/>
      </c>
      <c r="S107" s="1475"/>
      <c r="T107" s="1475"/>
      <c r="U107" s="1476"/>
      <c r="V107" s="75" t="s">
        <v>315</v>
      </c>
      <c r="W107" s="75"/>
      <c r="X107" s="642"/>
      <c r="Y107" s="642"/>
      <c r="Z107" s="91"/>
      <c r="AA107" s="642"/>
      <c r="AB107" s="75"/>
      <c r="AC107" s="75"/>
      <c r="AD107" s="75"/>
      <c r="AE107" s="75"/>
      <c r="AF107" s="75"/>
      <c r="AG107" s="75"/>
      <c r="AH107" s="75"/>
      <c r="AI107" s="75"/>
      <c r="AJ107" s="469"/>
      <c r="AK107" s="643"/>
    </row>
    <row r="108" spans="3:73" ht="15" customHeight="1" x14ac:dyDescent="0.4">
      <c r="C108" s="476"/>
      <c r="D108" s="528"/>
      <c r="E108" s="528"/>
      <c r="F108" s="528"/>
      <c r="G108" s="528"/>
      <c r="H108" s="528"/>
      <c r="I108" s="528"/>
      <c r="J108" s="528"/>
      <c r="K108" s="528"/>
      <c r="L108" s="528"/>
      <c r="M108" s="528"/>
      <c r="N108" s="1470" t="s">
        <v>665</v>
      </c>
      <c r="O108" s="1470"/>
      <c r="P108" s="1470"/>
      <c r="Q108" s="1470"/>
      <c r="R108" s="1474" t="str">
        <f>IF(入力シート!M12&lt;&gt;"",IF(AND(入力シート!M12&lt;&gt;"",項目マップ!C81&lt;&gt;""),項目マップ!C81,""),"")</f>
        <v/>
      </c>
      <c r="S108" s="1475"/>
      <c r="T108" s="1475"/>
      <c r="U108" s="1476"/>
      <c r="V108" s="75" t="s">
        <v>315</v>
      </c>
      <c r="W108" s="75"/>
      <c r="X108" s="642"/>
      <c r="Y108" s="642"/>
      <c r="Z108" s="91"/>
      <c r="AA108" s="642"/>
      <c r="AB108" s="75"/>
      <c r="AC108" s="75"/>
      <c r="AD108" s="75"/>
      <c r="AE108" s="75"/>
      <c r="AF108" s="75"/>
      <c r="AG108" s="75"/>
      <c r="AH108" s="75"/>
      <c r="AI108" s="75"/>
      <c r="AJ108" s="469"/>
      <c r="AK108" s="643"/>
    </row>
    <row r="109" spans="3:73" ht="15" customHeight="1" x14ac:dyDescent="0.4">
      <c r="C109" s="476"/>
      <c r="D109" s="528"/>
      <c r="E109" s="528"/>
      <c r="F109" s="528"/>
      <c r="G109" s="528"/>
      <c r="H109" s="528"/>
      <c r="I109" s="528"/>
      <c r="J109" s="528"/>
      <c r="K109" s="528"/>
      <c r="L109" s="528"/>
      <c r="M109" s="528"/>
      <c r="N109" s="472"/>
      <c r="O109" s="472"/>
      <c r="P109" s="472"/>
      <c r="Q109" s="75"/>
      <c r="R109" s="75"/>
      <c r="S109" s="644"/>
      <c r="T109" s="644"/>
      <c r="U109" s="644"/>
      <c r="V109" s="644"/>
      <c r="W109" s="644"/>
      <c r="X109" s="644"/>
      <c r="Y109" s="642"/>
      <c r="Z109" s="91"/>
      <c r="AA109" s="642"/>
      <c r="AB109" s="75"/>
      <c r="AC109" s="75"/>
      <c r="AD109" s="75"/>
      <c r="AE109" s="75"/>
      <c r="AF109" s="75"/>
      <c r="AG109" s="75"/>
      <c r="AH109" s="75"/>
      <c r="AI109" s="75"/>
      <c r="AJ109" s="469"/>
      <c r="AK109" s="643"/>
    </row>
    <row r="110" spans="3:73" ht="15" customHeight="1" x14ac:dyDescent="0.4">
      <c r="C110" s="476"/>
      <c r="D110" s="1596" t="s">
        <v>743</v>
      </c>
      <c r="E110" s="1596"/>
      <c r="F110" s="1596"/>
      <c r="G110" s="1596"/>
      <c r="H110" s="1596"/>
      <c r="I110" s="1596"/>
      <c r="J110" s="1596"/>
      <c r="K110" s="1596"/>
      <c r="L110" s="1596"/>
      <c r="M110" s="1596"/>
      <c r="N110" s="1477" t="str">
        <f>IF(入力シート!M12&lt;&gt;"",IF(AND(入力シート!M12&lt;&gt;"",項目マップ!C88&lt;&gt;""),項目マップ!C88,""),"")</f>
        <v/>
      </c>
      <c r="O110" s="1478"/>
      <c r="P110" s="1478"/>
      <c r="Q110" s="1478"/>
      <c r="R110" s="1478"/>
      <c r="S110" s="1478"/>
      <c r="T110" s="1478"/>
      <c r="U110" s="1478"/>
      <c r="V110" s="1479"/>
      <c r="W110" s="644"/>
      <c r="X110" s="644"/>
      <c r="Y110" s="642"/>
      <c r="Z110" s="91"/>
      <c r="AA110" s="642"/>
      <c r="AB110" s="75"/>
      <c r="AC110" s="75"/>
      <c r="AD110" s="75"/>
      <c r="AE110" s="75"/>
      <c r="AF110" s="75"/>
      <c r="AG110" s="75"/>
      <c r="AH110" s="75"/>
      <c r="AI110" s="75"/>
      <c r="AJ110" s="469"/>
      <c r="AK110" s="643"/>
    </row>
    <row r="111" spans="3:73" ht="15" customHeight="1" x14ac:dyDescent="0.4">
      <c r="C111" s="486"/>
      <c r="D111" s="532"/>
      <c r="E111" s="532"/>
      <c r="F111" s="532"/>
      <c r="G111" s="532"/>
      <c r="H111" s="532"/>
      <c r="I111" s="532"/>
      <c r="J111" s="532"/>
      <c r="K111" s="532"/>
      <c r="L111" s="532"/>
      <c r="M111" s="532"/>
      <c r="N111" s="533"/>
      <c r="O111" s="533"/>
      <c r="P111" s="533"/>
      <c r="Q111" s="487"/>
      <c r="R111" s="487"/>
      <c r="S111" s="534"/>
      <c r="T111" s="534"/>
      <c r="U111" s="534"/>
      <c r="V111" s="534"/>
      <c r="W111" s="534"/>
      <c r="X111" s="534"/>
      <c r="Y111" s="535"/>
      <c r="Z111" s="536"/>
      <c r="AA111" s="535"/>
      <c r="AB111" s="487"/>
      <c r="AC111" s="487"/>
      <c r="AD111" s="487"/>
      <c r="AE111" s="487"/>
      <c r="AF111" s="487"/>
      <c r="AG111" s="487"/>
      <c r="AH111" s="487"/>
      <c r="AI111" s="487"/>
      <c r="AJ111" s="537"/>
      <c r="AK111" s="538"/>
    </row>
    <row r="112" spans="3:73" ht="11.1" hidden="1" customHeight="1" x14ac:dyDescent="0.4">
      <c r="C112" s="490"/>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2"/>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row>
    <row r="113" spans="3:73" ht="14.1" customHeight="1" x14ac:dyDescent="0.4">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row>
    <row r="114" spans="3:73" ht="14.1" hidden="1" customHeight="1" x14ac:dyDescent="0.4">
      <c r="C114" s="481" t="s">
        <v>297</v>
      </c>
      <c r="D114" s="482" t="s">
        <v>326</v>
      </c>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3"/>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row>
    <row r="115" spans="3:73" ht="11.1" hidden="1" customHeight="1" x14ac:dyDescent="0.4">
      <c r="C115" s="484"/>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485"/>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row>
    <row r="116" spans="3:73" ht="15" hidden="1" customHeight="1" x14ac:dyDescent="0.4">
      <c r="C116" s="484"/>
      <c r="D116" s="51" t="s">
        <v>327</v>
      </c>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485"/>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row>
    <row r="117" spans="3:73" ht="15" hidden="1" customHeight="1" x14ac:dyDescent="0.4">
      <c r="C117" s="484"/>
      <c r="F117" s="89"/>
      <c r="G117" s="89"/>
      <c r="H117" s="89"/>
      <c r="I117" s="89"/>
      <c r="J117" s="89"/>
      <c r="K117" s="89"/>
      <c r="L117" s="89"/>
      <c r="M117" s="89"/>
      <c r="N117" s="1483" t="str">
        <f>IF(入力シート!M12&lt;&gt;"",IF(AND(入力シート!M12&lt;&gt;"",項目マップ!C84&lt;&gt;""),項目マップ!C84,""),"")</f>
        <v/>
      </c>
      <c r="O117" s="1484"/>
      <c r="P117" s="1485"/>
      <c r="Q117" s="51" t="s">
        <v>315</v>
      </c>
      <c r="S117" s="90" t="s">
        <v>318</v>
      </c>
      <c r="X117" s="89"/>
      <c r="Y117" s="89"/>
      <c r="Z117" s="89"/>
      <c r="AA117" s="89"/>
      <c r="AB117" s="89"/>
      <c r="AC117" s="89"/>
      <c r="AD117" s="89"/>
      <c r="AE117" s="89"/>
      <c r="AF117" s="89"/>
      <c r="AG117" s="89"/>
      <c r="AH117" s="89"/>
      <c r="AI117" s="89"/>
      <c r="AJ117" s="89"/>
      <c r="AK117" s="485"/>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row>
    <row r="118" spans="3:73" ht="11.1" hidden="1" customHeight="1" x14ac:dyDescent="0.4">
      <c r="C118" s="484"/>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485"/>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row>
    <row r="119" spans="3:73" ht="15" hidden="1" customHeight="1" x14ac:dyDescent="0.4">
      <c r="C119" s="484"/>
      <c r="D119" s="89" t="s">
        <v>325</v>
      </c>
      <c r="E119" s="89"/>
      <c r="F119" s="89"/>
      <c r="G119" s="89"/>
      <c r="H119" s="89"/>
      <c r="I119" s="89"/>
      <c r="J119" s="89"/>
      <c r="K119" s="89"/>
      <c r="L119" s="89"/>
      <c r="M119" s="89"/>
      <c r="N119" s="1483" t="str">
        <f>IF(入力シート!M12&lt;&gt;"",IF(AND(入力シート!M12&lt;&gt;"",項目マップ!C85&lt;&gt;""),項目マップ!C85,""),"")</f>
        <v/>
      </c>
      <c r="O119" s="1484"/>
      <c r="P119" s="1485"/>
      <c r="Q119" s="51" t="s">
        <v>315</v>
      </c>
      <c r="R119" s="89"/>
      <c r="S119" s="1486" t="str">
        <f>IF(入力シート!M12&lt;&gt;"",IF(AND(入力シート!M12&lt;&gt;"",項目マップ!C86&lt;&gt;""),項目マップ!C86,""),"")</f>
        <v/>
      </c>
      <c r="T119" s="1487"/>
      <c r="U119" s="1487"/>
      <c r="V119" s="1487"/>
      <c r="W119" s="1487"/>
      <c r="X119" s="1488"/>
      <c r="Y119" s="89"/>
      <c r="Z119" s="90" t="s">
        <v>590</v>
      </c>
      <c r="AA119" s="89"/>
      <c r="AB119" s="89"/>
      <c r="AC119" s="89"/>
      <c r="AD119" s="89"/>
      <c r="AE119" s="89"/>
      <c r="AF119" s="89"/>
      <c r="AG119" s="89"/>
      <c r="AH119" s="89"/>
      <c r="AI119" s="89"/>
      <c r="AJ119" s="89"/>
      <c r="AK119" s="485"/>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row>
    <row r="120" spans="3:73" ht="11.1" hidden="1" customHeight="1" x14ac:dyDescent="0.4">
      <c r="C120" s="486"/>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c r="AJ120" s="487"/>
      <c r="AK120" s="488"/>
    </row>
    <row r="121" spans="3:73" ht="15" hidden="1" customHeight="1" x14ac:dyDescent="0.4">
      <c r="F121" s="75"/>
    </row>
    <row r="122" spans="3:73" ht="15" hidden="1" customHeight="1" x14ac:dyDescent="0.4">
      <c r="C122" s="473" t="s">
        <v>652</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5"/>
    </row>
    <row r="123" spans="3:73" ht="15" hidden="1" customHeight="1" x14ac:dyDescent="0.4">
      <c r="C123" s="476"/>
      <c r="D123" s="75" t="s">
        <v>653</v>
      </c>
      <c r="E123" s="75"/>
      <c r="F123" s="75"/>
      <c r="G123" s="75"/>
      <c r="H123" s="75"/>
      <c r="I123" s="75"/>
      <c r="J123" s="75"/>
      <c r="K123" s="75"/>
      <c r="L123" s="75"/>
      <c r="M123" s="75"/>
      <c r="N123" s="1471"/>
      <c r="O123" s="1472"/>
      <c r="P123" s="1473"/>
      <c r="Q123" s="75" t="s">
        <v>605</v>
      </c>
      <c r="R123" s="75"/>
      <c r="S123" s="75"/>
      <c r="T123" s="75"/>
      <c r="U123" s="75"/>
      <c r="V123" s="75"/>
      <c r="W123" s="75"/>
      <c r="X123" s="75"/>
      <c r="Y123" s="75"/>
      <c r="Z123" s="75"/>
      <c r="AA123" s="75"/>
      <c r="AB123" s="75"/>
      <c r="AC123" s="75"/>
      <c r="AD123" s="75"/>
      <c r="AE123" s="75"/>
      <c r="AF123" s="75"/>
      <c r="AG123" s="75"/>
      <c r="AH123" s="75"/>
      <c r="AI123" s="75"/>
      <c r="AJ123" s="75"/>
      <c r="AK123" s="477"/>
    </row>
    <row r="124" spans="3:73" ht="15" hidden="1" customHeight="1" x14ac:dyDescent="0.4">
      <c r="C124" s="476"/>
      <c r="D124" s="75" t="s">
        <v>654</v>
      </c>
      <c r="E124" s="75"/>
      <c r="F124" s="75"/>
      <c r="G124" s="75"/>
      <c r="H124" s="75"/>
      <c r="I124" s="75"/>
      <c r="J124" s="1794"/>
      <c r="K124" s="1795"/>
      <c r="L124" s="1795"/>
      <c r="M124" s="1795"/>
      <c r="N124" s="1795"/>
      <c r="O124" s="1795"/>
      <c r="P124" s="1796"/>
      <c r="Q124" s="75" t="s">
        <v>655</v>
      </c>
      <c r="R124" s="75"/>
      <c r="S124" s="75"/>
      <c r="T124" s="1797"/>
      <c r="U124" s="1798"/>
      <c r="V124" s="1798"/>
      <c r="W124" s="1799"/>
      <c r="X124" s="75" t="s">
        <v>315</v>
      </c>
      <c r="Y124" s="75"/>
      <c r="Z124" s="75" t="s">
        <v>657</v>
      </c>
      <c r="AA124" s="75"/>
      <c r="AB124" s="75"/>
      <c r="AC124" s="1602"/>
      <c r="AD124" s="1603"/>
      <c r="AE124" s="1604"/>
      <c r="AF124" s="75"/>
      <c r="AG124" s="1612" t="s">
        <v>656</v>
      </c>
      <c r="AH124" s="1612"/>
      <c r="AI124" s="1607"/>
      <c r="AJ124" s="1608"/>
      <c r="AK124" s="477"/>
    </row>
    <row r="125" spans="3:73" ht="15" hidden="1" customHeight="1" x14ac:dyDescent="0.4">
      <c r="C125" s="478"/>
      <c r="D125" s="479"/>
      <c r="E125" s="479"/>
      <c r="F125" s="479"/>
      <c r="G125" s="479"/>
      <c r="H125" s="479"/>
      <c r="I125" s="479"/>
      <c r="J125" s="1605"/>
      <c r="K125" s="1605"/>
      <c r="L125" s="1605"/>
      <c r="M125" s="1605"/>
      <c r="N125" s="1605"/>
      <c r="O125" s="1605"/>
      <c r="P125" s="1605"/>
      <c r="Q125" s="479"/>
      <c r="R125" s="479"/>
      <c r="S125" s="479"/>
      <c r="T125" s="1606"/>
      <c r="U125" s="1606"/>
      <c r="V125" s="1606"/>
      <c r="W125" s="1606"/>
      <c r="X125" s="479"/>
      <c r="Y125" s="479"/>
      <c r="Z125" s="479"/>
      <c r="AA125" s="479"/>
      <c r="AB125" s="479"/>
      <c r="AC125" s="479"/>
      <c r="AD125" s="479"/>
      <c r="AE125" s="479"/>
      <c r="AF125" s="479"/>
      <c r="AG125" s="479"/>
      <c r="AH125" s="479"/>
      <c r="AI125" s="479"/>
      <c r="AJ125" s="479"/>
      <c r="AK125" s="480"/>
    </row>
    <row r="126" spans="3:73" ht="15" hidden="1" customHeight="1" x14ac:dyDescent="0.4">
      <c r="C126" s="465"/>
      <c r="D126" s="465"/>
      <c r="E126" s="465"/>
      <c r="F126" s="465"/>
      <c r="G126" s="465"/>
      <c r="H126" s="465"/>
      <c r="I126" s="465"/>
      <c r="J126" s="1800"/>
      <c r="K126" s="1800"/>
      <c r="L126" s="1800"/>
      <c r="M126" s="1800"/>
      <c r="N126" s="1800"/>
      <c r="O126" s="1800"/>
      <c r="P126" s="1800"/>
      <c r="Q126" s="465"/>
      <c r="R126" s="465"/>
      <c r="S126" s="465"/>
      <c r="T126" s="1801"/>
      <c r="U126" s="1801"/>
      <c r="V126" s="1801"/>
      <c r="W126" s="1801"/>
      <c r="X126" s="465"/>
      <c r="Y126" s="465"/>
      <c r="Z126" s="465"/>
      <c r="AA126" s="465"/>
      <c r="AB126" s="465"/>
      <c r="AC126" s="465"/>
      <c r="AD126" s="465"/>
      <c r="AE126" s="465"/>
      <c r="AF126" s="465"/>
      <c r="AG126" s="465"/>
      <c r="AH126" s="465"/>
      <c r="AI126" s="465"/>
      <c r="AJ126" s="465"/>
      <c r="AK126" s="466"/>
    </row>
    <row r="127" spans="3:73" ht="15" customHeight="1" x14ac:dyDescent="0.4">
      <c r="C127" s="665" t="s">
        <v>765</v>
      </c>
      <c r="D127" s="474" t="s">
        <v>784</v>
      </c>
      <c r="E127" s="474"/>
      <c r="F127" s="474"/>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5"/>
    </row>
    <row r="128" spans="3:73" ht="15" customHeight="1" x14ac:dyDescent="0.4">
      <c r="C128" s="476"/>
      <c r="D128" s="75" t="s">
        <v>746</v>
      </c>
      <c r="E128" s="75"/>
      <c r="F128" s="75"/>
      <c r="G128" s="75"/>
      <c r="H128" s="75"/>
      <c r="I128" s="75"/>
      <c r="J128" s="75"/>
      <c r="K128" s="75"/>
      <c r="L128" s="75"/>
      <c r="M128" s="75"/>
      <c r="N128" s="472"/>
      <c r="O128" s="1480" t="str">
        <f>IF(入力シート!M12&lt;&gt;"",IF(AND(入力シート!M12&lt;&gt;"",項目マップ!C105&lt;&gt;""),項目マップ!C105,""),"")</f>
        <v/>
      </c>
      <c r="P128" s="1481"/>
      <c r="Q128" s="1481"/>
      <c r="R128" s="1481"/>
      <c r="S128" s="1481"/>
      <c r="T128" s="1481"/>
      <c r="U128" s="1481"/>
      <c r="V128" s="1481"/>
      <c r="W128" s="1482"/>
      <c r="X128" s="75"/>
      <c r="Y128" s="1474" t="str">
        <f>IF(入力シート!M12&lt;&gt;"",IF(AND(入力シート!M12&lt;&gt;"",項目マップ!C106&lt;&gt;""),項目マップ!C106,""),"")</f>
        <v/>
      </c>
      <c r="Z128" s="1475"/>
      <c r="AA128" s="1476"/>
      <c r="AB128" s="75" t="s">
        <v>605</v>
      </c>
      <c r="AC128" s="75"/>
      <c r="AD128" s="75"/>
      <c r="AE128" s="75"/>
      <c r="AF128" s="75"/>
      <c r="AG128" s="75"/>
      <c r="AH128" s="75"/>
      <c r="AI128" s="75"/>
      <c r="AJ128" s="75"/>
      <c r="AK128" s="477"/>
    </row>
    <row r="129" spans="3:37" ht="15" customHeight="1" x14ac:dyDescent="0.4">
      <c r="C129" s="476"/>
      <c r="D129" s="75" t="s">
        <v>654</v>
      </c>
      <c r="E129" s="75"/>
      <c r="F129" s="75"/>
      <c r="G129" s="75"/>
      <c r="H129" s="75"/>
      <c r="I129" s="75"/>
      <c r="J129" s="1464" t="str">
        <f>IF(入力シート!M12&lt;&gt;"",IF(AND(入力シート!M12&lt;&gt;"",項目マップ!C107&lt;&gt;""),項目マップ!C107,""),"")</f>
        <v/>
      </c>
      <c r="K129" s="1465"/>
      <c r="L129" s="1465"/>
      <c r="M129" s="1465"/>
      <c r="N129" s="1465"/>
      <c r="O129" s="1465"/>
      <c r="P129" s="1466"/>
      <c r="Q129" s="75" t="s">
        <v>655</v>
      </c>
      <c r="R129" s="75"/>
      <c r="S129" s="75"/>
      <c r="T129" s="1609" t="str">
        <f>IF(入力シート!M12&lt;&gt;"",IF(AND(入力シート!M12&lt;&gt;"",項目マップ!C108&lt;&gt;""),項目マップ!C108,""),"")</f>
        <v/>
      </c>
      <c r="U129" s="1610"/>
      <c r="V129" s="1610"/>
      <c r="W129" s="1611"/>
      <c r="X129" s="75" t="s">
        <v>315</v>
      </c>
      <c r="Y129" s="75"/>
      <c r="Z129" s="75" t="s">
        <v>657</v>
      </c>
      <c r="AA129" s="75"/>
      <c r="AB129" s="75"/>
      <c r="AC129" s="1602" t="str">
        <f>IF(入力シート!M12&lt;&gt;"",IF(AND(入力シート!M12&lt;&gt;"",項目マップ!C109&lt;&gt;""),項目マップ!C109,""),"")</f>
        <v/>
      </c>
      <c r="AD129" s="1603"/>
      <c r="AE129" s="1604"/>
      <c r="AF129" s="75"/>
      <c r="AG129" s="1612" t="s">
        <v>656</v>
      </c>
      <c r="AH129" s="1612"/>
      <c r="AI129" s="1792" t="str">
        <f>IF(入力シート!M12&lt;&gt;"",IF(AND(入力シート!M12&lt;&gt;"",項目マップ!C110&lt;&gt;""),項目マップ!C110,""),"")</f>
        <v/>
      </c>
      <c r="AJ129" s="1793"/>
      <c r="AK129" s="477"/>
    </row>
    <row r="130" spans="3:37" ht="15" customHeight="1" x14ac:dyDescent="0.4">
      <c r="C130" s="478"/>
      <c r="D130" s="479"/>
      <c r="E130" s="479"/>
      <c r="F130" s="479"/>
      <c r="G130" s="479"/>
      <c r="H130" s="479"/>
      <c r="I130" s="479"/>
      <c r="J130" s="1605"/>
      <c r="K130" s="1605"/>
      <c r="L130" s="1605"/>
      <c r="M130" s="1605"/>
      <c r="N130" s="1605"/>
      <c r="O130" s="1605"/>
      <c r="P130" s="1605"/>
      <c r="Q130" s="479"/>
      <c r="R130" s="479"/>
      <c r="S130" s="479"/>
      <c r="T130" s="1606"/>
      <c r="U130" s="1606"/>
      <c r="V130" s="1606"/>
      <c r="W130" s="1606"/>
      <c r="X130" s="479"/>
      <c r="Y130" s="479"/>
      <c r="Z130" s="479"/>
      <c r="AA130" s="479"/>
      <c r="AB130" s="479"/>
      <c r="AC130" s="479"/>
      <c r="AD130" s="479"/>
      <c r="AE130" s="479"/>
      <c r="AF130" s="479"/>
      <c r="AG130" s="479"/>
      <c r="AH130" s="479"/>
      <c r="AI130" s="479"/>
      <c r="AJ130" s="479"/>
      <c r="AK130" s="480"/>
    </row>
    <row r="131" spans="3:37" ht="15" customHeight="1" x14ac:dyDescent="0.4">
      <c r="F131" s="75"/>
    </row>
    <row r="132" spans="3:37" ht="15" customHeight="1" x14ac:dyDescent="0.4">
      <c r="C132" s="665" t="s">
        <v>275</v>
      </c>
      <c r="D132" s="474" t="s">
        <v>785</v>
      </c>
      <c r="E132" s="474"/>
      <c r="F132" s="474"/>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663"/>
    </row>
    <row r="133" spans="3:37" ht="15" customHeight="1" x14ac:dyDescent="0.4">
      <c r="C133" s="476"/>
      <c r="D133" s="75" t="s">
        <v>747</v>
      </c>
      <c r="E133" s="75"/>
      <c r="F133" s="75"/>
      <c r="G133" s="75"/>
      <c r="H133" s="75"/>
      <c r="I133" s="75"/>
      <c r="J133" s="75"/>
      <c r="K133" s="75"/>
      <c r="L133" s="75"/>
      <c r="M133" s="75"/>
      <c r="P133" s="1457" t="s">
        <v>670</v>
      </c>
      <c r="Q133" s="1457"/>
      <c r="R133" s="1457"/>
      <c r="S133" s="1457"/>
      <c r="T133" s="1457"/>
      <c r="U133" s="1457"/>
      <c r="V133" s="1457"/>
      <c r="W133" s="75"/>
      <c r="X133" s="1458" t="str">
        <f>IF(入力シート!$M$12&lt;&gt;"",IF(AND(入力シート!$M$12&lt;&gt;"",項目マップ!C119&lt;&gt;""),項目マップ!C119,""),"")</f>
        <v/>
      </c>
      <c r="Y133" s="1458"/>
      <c r="Z133" s="1458"/>
      <c r="AA133" s="75" t="s">
        <v>605</v>
      </c>
      <c r="AB133" s="75"/>
      <c r="AC133" s="75"/>
      <c r="AD133" s="75"/>
      <c r="AE133" s="75"/>
      <c r="AF133" s="75"/>
      <c r="AG133" s="75"/>
      <c r="AH133" s="75"/>
      <c r="AI133" s="75"/>
      <c r="AJ133" s="75"/>
      <c r="AK133" s="639"/>
    </row>
    <row r="134" spans="3:37" ht="15" customHeight="1" x14ac:dyDescent="0.4">
      <c r="C134" s="476"/>
      <c r="D134" s="75"/>
      <c r="E134" s="75"/>
      <c r="F134" s="75"/>
      <c r="G134" s="75"/>
      <c r="H134" s="75"/>
      <c r="I134" s="75"/>
      <c r="J134" s="75"/>
      <c r="K134" s="75"/>
      <c r="L134" s="75"/>
      <c r="M134" s="75"/>
      <c r="P134" s="1457" t="s">
        <v>671</v>
      </c>
      <c r="Q134" s="1457"/>
      <c r="R134" s="1457"/>
      <c r="S134" s="1457"/>
      <c r="T134" s="1457"/>
      <c r="U134" s="1457"/>
      <c r="V134" s="1457"/>
      <c r="W134" s="75"/>
      <c r="X134" s="1458" t="str">
        <f>IF(入力シート!$M$12&lt;&gt;"",IF(AND(入力シート!$M$12&lt;&gt;"",項目マップ!C120&lt;&gt;""),項目マップ!C120,""),"")</f>
        <v/>
      </c>
      <c r="Y134" s="1458"/>
      <c r="Z134" s="1458"/>
      <c r="AA134" s="75" t="s">
        <v>605</v>
      </c>
      <c r="AB134" s="75"/>
      <c r="AC134" s="75"/>
      <c r="AD134" s="75"/>
      <c r="AE134" s="75"/>
      <c r="AF134" s="75"/>
      <c r="AG134" s="75"/>
      <c r="AH134" s="75"/>
      <c r="AI134" s="75"/>
      <c r="AJ134" s="75"/>
      <c r="AK134" s="639"/>
    </row>
    <row r="135" spans="3:37" ht="15" customHeight="1" x14ac:dyDescent="0.4">
      <c r="C135" s="476"/>
      <c r="D135" s="75"/>
      <c r="E135" s="75"/>
      <c r="F135" s="75"/>
      <c r="G135" s="75"/>
      <c r="H135" s="75"/>
      <c r="I135" s="75"/>
      <c r="J135" s="75"/>
      <c r="K135" s="75"/>
      <c r="L135" s="75"/>
      <c r="M135" s="75"/>
      <c r="P135" s="1457" t="s">
        <v>672</v>
      </c>
      <c r="Q135" s="1457"/>
      <c r="R135" s="1457"/>
      <c r="S135" s="1457"/>
      <c r="T135" s="1457"/>
      <c r="U135" s="1457"/>
      <c r="V135" s="1457"/>
      <c r="W135" s="75"/>
      <c r="X135" s="1458" t="str">
        <f>IF(入力シート!$M$12&lt;&gt;"",IF(AND(入力シート!$M$12&lt;&gt;"",項目マップ!C121&lt;&gt;""),項目マップ!C121,""),"")</f>
        <v/>
      </c>
      <c r="Y135" s="1458"/>
      <c r="Z135" s="1458"/>
      <c r="AA135" s="75" t="s">
        <v>605</v>
      </c>
      <c r="AB135" s="75"/>
      <c r="AC135" s="75"/>
      <c r="AD135" s="75"/>
      <c r="AE135" s="75"/>
      <c r="AF135" s="75"/>
      <c r="AG135" s="75"/>
      <c r="AH135" s="75"/>
      <c r="AI135" s="75"/>
      <c r="AJ135" s="75"/>
      <c r="AK135" s="639"/>
    </row>
    <row r="136" spans="3:37" ht="15" customHeight="1" x14ac:dyDescent="0.4">
      <c r="C136" s="476"/>
      <c r="D136" s="75"/>
      <c r="E136" s="75"/>
      <c r="F136" s="75"/>
      <c r="G136" s="75"/>
      <c r="H136" s="75"/>
      <c r="I136" s="75"/>
      <c r="J136" s="75"/>
      <c r="K136" s="75"/>
      <c r="L136" s="75"/>
      <c r="M136" s="75"/>
      <c r="P136" s="1457" t="s">
        <v>673</v>
      </c>
      <c r="Q136" s="1457"/>
      <c r="R136" s="1457"/>
      <c r="S136" s="1457"/>
      <c r="T136" s="1457"/>
      <c r="U136" s="1457"/>
      <c r="V136" s="1457"/>
      <c r="W136" s="75"/>
      <c r="X136" s="1458" t="str">
        <f>IF(入力シート!$M$12&lt;&gt;"",IF(AND(入力シート!$M$12&lt;&gt;"",項目マップ!C122&lt;&gt;""),項目マップ!C122,""),"")</f>
        <v/>
      </c>
      <c r="Y136" s="1458"/>
      <c r="Z136" s="1458"/>
      <c r="AA136" s="75" t="s">
        <v>605</v>
      </c>
      <c r="AB136" s="75"/>
      <c r="AC136" s="75"/>
      <c r="AD136" s="75"/>
      <c r="AE136" s="75"/>
      <c r="AF136" s="75"/>
      <c r="AG136" s="75"/>
      <c r="AH136" s="75"/>
      <c r="AI136" s="75"/>
      <c r="AJ136" s="75"/>
      <c r="AK136" s="639"/>
    </row>
    <row r="137" spans="3:37" ht="15" customHeight="1" x14ac:dyDescent="0.4">
      <c r="C137" s="476"/>
      <c r="D137" s="75"/>
      <c r="E137" s="75"/>
      <c r="F137" s="75"/>
      <c r="G137" s="75"/>
      <c r="H137" s="75"/>
      <c r="I137" s="75"/>
      <c r="J137" s="75"/>
      <c r="K137" s="75"/>
      <c r="L137" s="75"/>
      <c r="M137" s="75"/>
      <c r="P137" s="1457" t="s">
        <v>674</v>
      </c>
      <c r="Q137" s="1457"/>
      <c r="R137" s="1457"/>
      <c r="S137" s="1457"/>
      <c r="T137" s="1457"/>
      <c r="U137" s="1457"/>
      <c r="V137" s="1457"/>
      <c r="W137" s="75"/>
      <c r="X137" s="1458" t="str">
        <f>IF(入力シート!$M$12&lt;&gt;"",IF(AND(入力シート!$M$12&lt;&gt;"",項目マップ!C123&lt;&gt;""),項目マップ!C123,""),"")</f>
        <v/>
      </c>
      <c r="Y137" s="1458"/>
      <c r="Z137" s="1458"/>
      <c r="AA137" s="75" t="s">
        <v>605</v>
      </c>
      <c r="AB137" s="75"/>
      <c r="AC137" s="75"/>
      <c r="AD137" s="75"/>
      <c r="AE137" s="75"/>
      <c r="AF137" s="75"/>
      <c r="AG137" s="75"/>
      <c r="AH137" s="75"/>
      <c r="AI137" s="75"/>
      <c r="AJ137" s="75"/>
      <c r="AK137" s="639"/>
    </row>
    <row r="138" spans="3:37" ht="15" customHeight="1" x14ac:dyDescent="0.4">
      <c r="C138" s="476"/>
      <c r="D138" s="75"/>
      <c r="E138" s="75"/>
      <c r="F138" s="75"/>
      <c r="G138" s="75"/>
      <c r="H138" s="75"/>
      <c r="I138" s="75"/>
      <c r="J138" s="75"/>
      <c r="K138" s="75"/>
      <c r="L138" s="75"/>
      <c r="M138" s="75"/>
      <c r="P138" s="1457" t="s">
        <v>675</v>
      </c>
      <c r="Q138" s="1457"/>
      <c r="R138" s="1457"/>
      <c r="S138" s="1457"/>
      <c r="T138" s="1457"/>
      <c r="U138" s="1457"/>
      <c r="V138" s="1457"/>
      <c r="W138" s="75"/>
      <c r="X138" s="1458" t="str">
        <f>IF(入力シート!$M$12&lt;&gt;"",IF(AND(入力シート!$M$12&lt;&gt;"",項目マップ!C124&lt;&gt;""),項目マップ!C124,""),"")</f>
        <v/>
      </c>
      <c r="Y138" s="1458"/>
      <c r="Z138" s="1458"/>
      <c r="AA138" s="75" t="s">
        <v>605</v>
      </c>
      <c r="AB138" s="75"/>
      <c r="AC138" s="75"/>
      <c r="AD138" s="75"/>
      <c r="AE138" s="75"/>
      <c r="AF138" s="75"/>
      <c r="AG138" s="75"/>
      <c r="AH138" s="75"/>
      <c r="AI138" s="75"/>
      <c r="AJ138" s="75"/>
      <c r="AK138" s="639"/>
    </row>
    <row r="139" spans="3:37" ht="15" customHeight="1" x14ac:dyDescent="0.4">
      <c r="C139" s="476"/>
      <c r="D139" s="75"/>
      <c r="E139" s="75"/>
      <c r="F139" s="75"/>
      <c r="G139" s="75"/>
      <c r="H139" s="75"/>
      <c r="I139" s="75"/>
      <c r="J139" s="75"/>
      <c r="K139" s="75"/>
      <c r="L139" s="75"/>
      <c r="M139" s="75"/>
      <c r="P139" s="1457" t="s">
        <v>676</v>
      </c>
      <c r="Q139" s="1457"/>
      <c r="R139" s="1457"/>
      <c r="S139" s="1457"/>
      <c r="T139" s="1457"/>
      <c r="U139" s="1457"/>
      <c r="V139" s="1457"/>
      <c r="W139" s="75"/>
      <c r="X139" s="1458" t="str">
        <f>IF(入力シート!$M$12&lt;&gt;"",IF(AND(入力シート!$M$12&lt;&gt;"",項目マップ!C125&lt;&gt;""),項目マップ!C125,""),"")</f>
        <v/>
      </c>
      <c r="Y139" s="1458"/>
      <c r="Z139" s="1458"/>
      <c r="AA139" s="75" t="s">
        <v>605</v>
      </c>
      <c r="AB139" s="75"/>
      <c r="AC139" s="75"/>
      <c r="AD139" s="75"/>
      <c r="AE139" s="75"/>
      <c r="AF139" s="75"/>
      <c r="AG139" s="75"/>
      <c r="AH139" s="75"/>
      <c r="AI139" s="75"/>
      <c r="AJ139" s="75"/>
      <c r="AK139" s="639"/>
    </row>
    <row r="140" spans="3:37" ht="15" customHeight="1" x14ac:dyDescent="0.4">
      <c r="C140" s="476"/>
      <c r="D140" s="75"/>
      <c r="E140" s="75"/>
      <c r="F140" s="75"/>
      <c r="G140" s="75"/>
      <c r="H140" s="75"/>
      <c r="I140" s="75"/>
      <c r="J140" s="75"/>
      <c r="K140" s="75"/>
      <c r="L140" s="75"/>
      <c r="M140" s="75"/>
      <c r="P140" s="1457" t="s">
        <v>677</v>
      </c>
      <c r="Q140" s="1457"/>
      <c r="R140" s="1457"/>
      <c r="S140" s="1457"/>
      <c r="T140" s="1457"/>
      <c r="U140" s="1457"/>
      <c r="V140" s="1457"/>
      <c r="W140" s="75"/>
      <c r="X140" s="1458" t="str">
        <f>IF(入力シート!$M$12&lt;&gt;"",IF(AND(入力シート!$M$12&lt;&gt;"",項目マップ!C126&lt;&gt;""),項目マップ!C126,""),"")</f>
        <v/>
      </c>
      <c r="Y140" s="1458"/>
      <c r="Z140" s="1458"/>
      <c r="AA140" s="75" t="s">
        <v>605</v>
      </c>
      <c r="AB140" s="75"/>
      <c r="AC140" s="75"/>
      <c r="AD140" s="75"/>
      <c r="AE140" s="75"/>
      <c r="AF140" s="75"/>
      <c r="AG140" s="75"/>
      <c r="AH140" s="75"/>
      <c r="AI140" s="75"/>
      <c r="AJ140" s="75"/>
      <c r="AK140" s="639"/>
    </row>
    <row r="141" spans="3:37" ht="15" customHeight="1" x14ac:dyDescent="0.4">
      <c r="C141" s="476"/>
      <c r="D141" s="75"/>
      <c r="E141" s="75"/>
      <c r="F141" s="75"/>
      <c r="G141" s="75"/>
      <c r="H141" s="75"/>
      <c r="I141" s="75"/>
      <c r="J141" s="75"/>
      <c r="K141" s="75"/>
      <c r="L141" s="75"/>
      <c r="M141" s="75"/>
      <c r="P141" s="1457" t="str">
        <f>IF(入力シート!$M$12&lt;&gt;"",IF(AND(入力シート!$M$12&lt;&gt;"",項目マップ!C130&lt;&gt;""),項目マップ!C130,""),"")</f>
        <v/>
      </c>
      <c r="Q141" s="1457"/>
      <c r="R141" s="1457"/>
      <c r="S141" s="1457"/>
      <c r="T141" s="1457"/>
      <c r="U141" s="1457"/>
      <c r="V141" s="1457"/>
      <c r="W141" s="75"/>
      <c r="X141" s="1458" t="str">
        <f>IF(入力シート!$M$12&lt;&gt;"",IF(AND(入力シート!$M$12&lt;&gt;"",項目マップ!C127&lt;&gt;""),項目マップ!C127,""),"")</f>
        <v/>
      </c>
      <c r="Y141" s="1458"/>
      <c r="Z141" s="1458"/>
      <c r="AA141" s="75" t="s">
        <v>605</v>
      </c>
      <c r="AB141" s="75"/>
      <c r="AC141" s="75"/>
      <c r="AD141" s="75"/>
      <c r="AE141" s="75"/>
      <c r="AF141" s="75"/>
      <c r="AG141" s="75"/>
      <c r="AH141" s="75"/>
      <c r="AI141" s="75"/>
      <c r="AJ141" s="75"/>
      <c r="AK141" s="639"/>
    </row>
    <row r="142" spans="3:37" ht="15" customHeight="1" x14ac:dyDescent="0.4">
      <c r="C142" s="476"/>
      <c r="D142" s="75"/>
      <c r="E142" s="75"/>
      <c r="F142" s="75"/>
      <c r="G142" s="75"/>
      <c r="H142" s="75"/>
      <c r="I142" s="75"/>
      <c r="J142" s="75"/>
      <c r="K142" s="75"/>
      <c r="L142" s="75"/>
      <c r="M142" s="75"/>
      <c r="P142" s="1457" t="str">
        <f>IF(入力シート!$M$12&lt;&gt;"",IF(AND(入力シート!$M$12&lt;&gt;"",項目マップ!C131&lt;&gt;""),項目マップ!C131,""),"")</f>
        <v/>
      </c>
      <c r="Q142" s="1457"/>
      <c r="R142" s="1457"/>
      <c r="S142" s="1457"/>
      <c r="T142" s="1457"/>
      <c r="U142" s="1457"/>
      <c r="V142" s="1457"/>
      <c r="W142" s="75"/>
      <c r="X142" s="1458" t="str">
        <f>IF(入力シート!$M$12&lt;&gt;"",IF(AND(入力シート!$M$12&lt;&gt;"",項目マップ!C128&lt;&gt;""),項目マップ!C128,""),"")</f>
        <v/>
      </c>
      <c r="Y142" s="1458"/>
      <c r="Z142" s="1458"/>
      <c r="AA142" s="75" t="s">
        <v>605</v>
      </c>
      <c r="AB142" s="75"/>
      <c r="AC142" s="75"/>
      <c r="AD142" s="75"/>
      <c r="AE142" s="75"/>
      <c r="AF142" s="75"/>
      <c r="AG142" s="75"/>
      <c r="AH142" s="75"/>
      <c r="AI142" s="75"/>
      <c r="AJ142" s="75"/>
      <c r="AK142" s="639"/>
    </row>
    <row r="143" spans="3:37" ht="15" customHeight="1" x14ac:dyDescent="0.4">
      <c r="C143" s="476"/>
      <c r="D143" s="75"/>
      <c r="E143" s="75"/>
      <c r="F143" s="75"/>
      <c r="G143" s="75"/>
      <c r="H143" s="75"/>
      <c r="I143" s="75"/>
      <c r="J143" s="75"/>
      <c r="K143" s="75"/>
      <c r="L143" s="75"/>
      <c r="M143" s="75"/>
      <c r="P143" s="1457" t="str">
        <f>IF(入力シート!$M$12&lt;&gt;"",IF(AND(入力シート!$M$12&lt;&gt;"",項目マップ!C132&lt;&gt;""),項目マップ!C132,""),"")</f>
        <v/>
      </c>
      <c r="Q143" s="1457"/>
      <c r="R143" s="1457"/>
      <c r="S143" s="1457"/>
      <c r="T143" s="1457"/>
      <c r="U143" s="1457"/>
      <c r="V143" s="1457"/>
      <c r="W143" s="75"/>
      <c r="X143" s="1458" t="str">
        <f>IF(入力シート!$M$12&lt;&gt;"",IF(AND(入力シート!$M$12&lt;&gt;"",項目マップ!C129&lt;&gt;""),項目マップ!C129,""),"")</f>
        <v/>
      </c>
      <c r="Y143" s="1458"/>
      <c r="Z143" s="1458"/>
      <c r="AA143" s="75" t="s">
        <v>605</v>
      </c>
      <c r="AB143" s="75"/>
      <c r="AC143" s="75"/>
      <c r="AD143" s="75"/>
      <c r="AE143" s="75"/>
      <c r="AF143" s="75"/>
      <c r="AG143" s="75"/>
      <c r="AH143" s="75"/>
      <c r="AI143" s="75"/>
      <c r="AJ143" s="75"/>
      <c r="AK143" s="639"/>
    </row>
    <row r="144" spans="3:37" ht="15" customHeight="1" x14ac:dyDescent="0.4">
      <c r="C144" s="476"/>
      <c r="D144" s="75"/>
      <c r="E144" s="75"/>
      <c r="F144" s="75"/>
      <c r="G144" s="75"/>
      <c r="H144" s="75"/>
      <c r="I144" s="75"/>
      <c r="J144" s="75"/>
      <c r="K144" s="75"/>
      <c r="L144" s="75"/>
      <c r="M144" s="75"/>
      <c r="N144" s="528"/>
      <c r="O144" s="528"/>
      <c r="P144" s="528"/>
      <c r="Q144" s="528"/>
      <c r="R144" s="528"/>
      <c r="S144" s="528"/>
      <c r="T144" s="528"/>
      <c r="U144" s="75"/>
      <c r="V144" s="472"/>
      <c r="W144" s="472"/>
      <c r="X144" s="472"/>
      <c r="Y144" s="75"/>
      <c r="Z144" s="75"/>
      <c r="AA144" s="75"/>
      <c r="AB144" s="75"/>
      <c r="AC144" s="75"/>
      <c r="AD144" s="75"/>
      <c r="AE144" s="75"/>
      <c r="AF144" s="75"/>
      <c r="AG144" s="75"/>
      <c r="AH144" s="75"/>
      <c r="AI144" s="75"/>
      <c r="AJ144" s="75"/>
      <c r="AK144" s="639"/>
    </row>
    <row r="145" spans="2:38" ht="15" customHeight="1" x14ac:dyDescent="0.4">
      <c r="C145" s="476"/>
      <c r="D145" s="75" t="s">
        <v>748</v>
      </c>
      <c r="E145" s="75"/>
      <c r="F145" s="75"/>
      <c r="G145" s="75"/>
      <c r="H145" s="75"/>
      <c r="I145" s="75"/>
      <c r="J145" s="1461" t="str">
        <f>IF(入力シート!M12&lt;&gt;"",IF(AND(入力シート!M12&lt;&gt;"",項目マップ!C115&lt;&gt;""),項目マップ!C115,""),"")</f>
        <v/>
      </c>
      <c r="K145" s="1462"/>
      <c r="L145" s="1462"/>
      <c r="M145" s="1462"/>
      <c r="N145" s="1462"/>
      <c r="O145" s="1462"/>
      <c r="P145" s="1462"/>
      <c r="Q145" s="1462"/>
      <c r="R145" s="1462"/>
      <c r="S145" s="1462"/>
      <c r="T145" s="1462"/>
      <c r="U145" s="1462"/>
      <c r="V145" s="1462"/>
      <c r="W145" s="1462"/>
      <c r="X145" s="1462"/>
      <c r="Y145" s="1462"/>
      <c r="Z145" s="1462"/>
      <c r="AA145" s="1462"/>
      <c r="AB145" s="1462"/>
      <c r="AC145" s="1462"/>
      <c r="AD145" s="1462"/>
      <c r="AE145" s="1462"/>
      <c r="AF145" s="1463"/>
      <c r="AG145" s="75"/>
      <c r="AH145" s="75"/>
      <c r="AI145" s="75"/>
      <c r="AJ145" s="75"/>
      <c r="AK145" s="639"/>
    </row>
    <row r="146" spans="2:38" ht="15" customHeight="1" x14ac:dyDescent="0.4">
      <c r="C146" s="476"/>
      <c r="D146" s="75"/>
      <c r="E146" s="75"/>
      <c r="F146" s="75"/>
      <c r="G146" s="75"/>
      <c r="H146" s="75"/>
      <c r="I146" s="75"/>
      <c r="J146" s="75"/>
      <c r="K146" s="75"/>
      <c r="L146" s="75"/>
      <c r="M146" s="75"/>
      <c r="N146" s="472"/>
      <c r="O146" s="472"/>
      <c r="P146" s="472"/>
      <c r="Q146" s="75"/>
      <c r="R146" s="75"/>
      <c r="S146" s="75"/>
      <c r="T146" s="75"/>
      <c r="U146" s="75"/>
      <c r="V146" s="75"/>
      <c r="W146" s="75"/>
      <c r="X146" s="75"/>
      <c r="Y146" s="75"/>
      <c r="Z146" s="75"/>
      <c r="AA146" s="75"/>
      <c r="AB146" s="75"/>
      <c r="AC146" s="75"/>
      <c r="AD146" s="75"/>
      <c r="AE146" s="75"/>
      <c r="AF146" s="75"/>
      <c r="AG146" s="75"/>
      <c r="AH146" s="75"/>
      <c r="AI146" s="75"/>
      <c r="AJ146" s="75"/>
      <c r="AK146" s="639"/>
    </row>
    <row r="147" spans="2:38" ht="15" customHeight="1" x14ac:dyDescent="0.4">
      <c r="C147" s="476"/>
      <c r="D147" s="75" t="s">
        <v>654</v>
      </c>
      <c r="E147" s="75"/>
      <c r="F147" s="75"/>
      <c r="G147" s="75"/>
      <c r="H147" s="75"/>
      <c r="I147" s="75"/>
      <c r="J147" s="1464" t="str">
        <f>IF(入力シート!M12&lt;&gt;"",IF(AND(入力シート!M12&lt;&gt;"",項目マップ!C112&lt;&gt;""),項目マップ!C112,""),"")</f>
        <v/>
      </c>
      <c r="K147" s="1465"/>
      <c r="L147" s="1465"/>
      <c r="M147" s="1465"/>
      <c r="N147" s="1465"/>
      <c r="O147" s="1465"/>
      <c r="P147" s="1466"/>
      <c r="Q147" s="75" t="s">
        <v>749</v>
      </c>
      <c r="R147" s="75"/>
      <c r="S147" s="75"/>
      <c r="T147" s="75"/>
      <c r="U147" s="1467" t="str">
        <f>IF(入力シート!M12&lt;&gt;"",IF(AND(入力シート!M12&lt;&gt;"",項目マップ!C116&lt;&gt;""),項目マップ!C116,""),"")</f>
        <v/>
      </c>
      <c r="V147" s="1468"/>
      <c r="W147" s="1469"/>
      <c r="X147" s="75" t="s">
        <v>648</v>
      </c>
      <c r="Y147" s="75" t="s">
        <v>656</v>
      </c>
      <c r="Z147" s="75"/>
      <c r="AA147" s="1459" t="str">
        <f>IF(入力シート!M12&lt;&gt;"",IF(AND(入力シート!M12&lt;&gt;"",項目マップ!C114&lt;&gt;""),項目マップ!C114,""),"")</f>
        <v/>
      </c>
      <c r="AB147" s="1460"/>
      <c r="AC147" s="75"/>
      <c r="AD147" s="75" t="s">
        <v>650</v>
      </c>
      <c r="AE147" s="75"/>
      <c r="AF147" s="75"/>
      <c r="AG147" s="1454" t="str">
        <f>IF(入力シート!M12&lt;&gt;"",IF(AND(入力シート!M12&lt;&gt;"",項目マップ!C118&lt;&gt;""),項目マップ!C118,""),"")</f>
        <v/>
      </c>
      <c r="AH147" s="1455"/>
      <c r="AI147" s="1455"/>
      <c r="AJ147" s="1456"/>
      <c r="AK147" s="639"/>
    </row>
    <row r="148" spans="2:38" ht="15" customHeight="1" x14ac:dyDescent="0.4">
      <c r="C148" s="478"/>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c r="AK148" s="664"/>
    </row>
    <row r="149" spans="2:38" ht="15" customHeight="1" x14ac:dyDescent="0.4">
      <c r="C149" s="75"/>
      <c r="D149" s="75"/>
      <c r="E149" s="75"/>
      <c r="F149" s="75"/>
      <c r="G149" s="75"/>
      <c r="H149" s="75"/>
      <c r="I149" s="75"/>
      <c r="J149" s="528"/>
      <c r="K149" s="528"/>
      <c r="L149" s="528"/>
      <c r="M149" s="528"/>
      <c r="N149" s="528"/>
      <c r="O149" s="528"/>
      <c r="P149" s="528"/>
      <c r="Q149" s="75"/>
      <c r="R149" s="75"/>
      <c r="S149" s="75"/>
      <c r="T149" s="634"/>
      <c r="U149" s="634"/>
      <c r="V149" s="634"/>
      <c r="W149" s="634"/>
      <c r="X149" s="75"/>
      <c r="Y149" s="75"/>
      <c r="Z149" s="75"/>
      <c r="AA149" s="75"/>
      <c r="AB149" s="75"/>
      <c r="AC149" s="75"/>
      <c r="AD149" s="75"/>
      <c r="AE149" s="75"/>
      <c r="AF149" s="75"/>
      <c r="AG149" s="75"/>
      <c r="AH149" s="75"/>
      <c r="AI149" s="75"/>
      <c r="AJ149" s="75"/>
      <c r="AK149" s="635"/>
    </row>
    <row r="150" spans="2:38" ht="17.45" customHeight="1" x14ac:dyDescent="0.4">
      <c r="F150" s="75"/>
    </row>
    <row r="151" spans="2:38" ht="14.1" customHeight="1" x14ac:dyDescent="0.4">
      <c r="B151" s="1537" t="s">
        <v>264</v>
      </c>
      <c r="C151" s="1537"/>
      <c r="D151" s="1537"/>
      <c r="E151" s="1537"/>
      <c r="F151" s="1537"/>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1538"/>
      <c r="AF151" s="1538"/>
      <c r="AG151" s="1538"/>
      <c r="AH151" s="1538"/>
      <c r="AI151" s="1538"/>
      <c r="AJ151" s="1538"/>
      <c r="AK151" s="1539" t="s">
        <v>528</v>
      </c>
      <c r="AL151" s="1539"/>
    </row>
    <row r="152" spans="2:38" ht="9" customHeight="1" x14ac:dyDescent="0.4">
      <c r="F152" s="75"/>
    </row>
    <row r="153" spans="2:38" ht="14.1" customHeight="1" x14ac:dyDescent="0.4"/>
    <row r="154" spans="2:38" ht="14.1" customHeight="1" x14ac:dyDescent="0.4">
      <c r="B154" s="1498" t="s">
        <v>328</v>
      </c>
      <c r="C154" s="1498"/>
      <c r="D154" s="1498"/>
      <c r="E154" s="1498"/>
      <c r="F154" s="1498"/>
      <c r="G154" s="1498"/>
      <c r="H154" s="1498"/>
      <c r="I154" s="1498"/>
      <c r="J154" s="1498"/>
      <c r="K154" s="1498"/>
      <c r="L154" s="1498"/>
      <c r="M154" s="1498"/>
      <c r="N154" s="1498"/>
      <c r="O154" s="1498"/>
      <c r="P154" s="1498"/>
      <c r="Q154" s="1498"/>
      <c r="R154" s="1498"/>
      <c r="S154" s="1498"/>
      <c r="T154" s="1498"/>
      <c r="U154" s="1498"/>
      <c r="V154" s="1498"/>
      <c r="W154" s="1498"/>
      <c r="X154" s="1498"/>
      <c r="Y154" s="1498"/>
      <c r="Z154" s="1498"/>
      <c r="AA154" s="1498"/>
      <c r="AB154" s="1498"/>
      <c r="AC154" s="1498"/>
      <c r="AD154" s="1498"/>
      <c r="AE154" s="1498"/>
      <c r="AF154" s="1498"/>
      <c r="AG154" s="1498"/>
      <c r="AH154" s="1498"/>
      <c r="AI154" s="1498"/>
      <c r="AJ154" s="1498"/>
      <c r="AK154" s="1498"/>
      <c r="AL154" s="1498"/>
    </row>
    <row r="155" spans="2:38" ht="5.0999999999999996" customHeight="1" x14ac:dyDescent="0.4"/>
    <row r="156" spans="2:38" ht="14.1" hidden="1" customHeight="1" x14ac:dyDescent="0.4">
      <c r="C156" s="60" t="s">
        <v>295</v>
      </c>
      <c r="D156" s="242" t="s">
        <v>415</v>
      </c>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242"/>
      <c r="AJ156" s="242"/>
      <c r="AK156" s="243"/>
    </row>
    <row r="157" spans="2:38" ht="14.1" hidden="1" customHeight="1" x14ac:dyDescent="0.4">
      <c r="C157" s="343"/>
      <c r="D157" s="1516" t="s">
        <v>509</v>
      </c>
      <c r="E157" s="1517"/>
      <c r="F157" s="1517"/>
      <c r="G157" s="1517"/>
      <c r="H157" s="1517"/>
      <c r="I157" s="1517"/>
      <c r="J157" s="1517"/>
      <c r="K157" s="1517"/>
      <c r="L157" s="1517"/>
      <c r="M157" s="1517"/>
      <c r="N157" s="1517"/>
      <c r="O157" s="1534" t="str">
        <f>IF(入力シート!M12&lt;&gt;"",IF(項目マップ!C133&lt;&gt;"",項目マップ!C133,""),"")</f>
        <v/>
      </c>
      <c r="P157" s="1535"/>
      <c r="Q157" s="1535"/>
      <c r="R157" s="1535"/>
      <c r="S157" s="1535"/>
      <c r="T157" s="1536"/>
      <c r="U157" s="1525" t="s">
        <v>511</v>
      </c>
      <c r="V157" s="1526"/>
      <c r="W157" s="1526"/>
      <c r="X157" s="1526"/>
      <c r="Y157" s="1526"/>
      <c r="Z157" s="1526"/>
      <c r="AA157" s="1526"/>
      <c r="AB157" s="1526"/>
      <c r="AC157" s="1526"/>
      <c r="AD157" s="1526"/>
      <c r="AE157" s="1526"/>
      <c r="AF157" s="1526"/>
      <c r="AG157" s="1526"/>
      <c r="AH157" s="1526"/>
      <c r="AI157" s="1526"/>
      <c r="AJ157" s="1526"/>
      <c r="AK157" s="1527"/>
    </row>
    <row r="158" spans="2:38" ht="14.1" hidden="1" customHeight="1" x14ac:dyDescent="0.4">
      <c r="C158" s="53"/>
      <c r="D158" s="1518" t="s">
        <v>512</v>
      </c>
      <c r="E158" s="1519"/>
      <c r="F158" s="1519"/>
      <c r="G158" s="1519"/>
      <c r="H158" s="1519"/>
      <c r="I158" s="1519"/>
      <c r="J158" s="1519"/>
      <c r="K158" s="1519"/>
      <c r="L158" s="1519"/>
      <c r="M158" s="1519"/>
      <c r="N158" s="1519"/>
      <c r="O158" s="1589" t="str">
        <f>IF(入力シート!M12&lt;&gt;"",IF(項目マップ!C134&lt;&gt;"",項目マップ!C134,""),"")</f>
        <v/>
      </c>
      <c r="P158" s="1590"/>
      <c r="Q158" s="1590"/>
      <c r="R158" s="1590"/>
      <c r="S158" s="1590"/>
      <c r="T158" s="1591"/>
      <c r="U158" s="1528"/>
      <c r="V158" s="1529"/>
      <c r="W158" s="1529"/>
      <c r="X158" s="1529"/>
      <c r="Y158" s="1529"/>
      <c r="Z158" s="1529"/>
      <c r="AA158" s="1529"/>
      <c r="AB158" s="1529"/>
      <c r="AC158" s="1529"/>
      <c r="AD158" s="1529"/>
      <c r="AE158" s="1529"/>
      <c r="AF158" s="1529"/>
      <c r="AG158" s="1529"/>
      <c r="AH158" s="1529"/>
      <c r="AI158" s="1529"/>
      <c r="AJ158" s="1529"/>
      <c r="AK158" s="1530"/>
    </row>
    <row r="159" spans="2:38" ht="14.1" hidden="1" customHeight="1" x14ac:dyDescent="0.4">
      <c r="C159" s="72"/>
      <c r="D159" s="1520" t="s">
        <v>383</v>
      </c>
      <c r="E159" s="1521"/>
      <c r="F159" s="1521"/>
      <c r="G159" s="1521"/>
      <c r="H159" s="1521"/>
      <c r="I159" s="1521"/>
      <c r="J159" s="1521"/>
      <c r="K159" s="1521"/>
      <c r="L159" s="1521"/>
      <c r="M159" s="1521"/>
      <c r="N159" s="1521"/>
      <c r="O159" s="1522" t="str">
        <f>IF(入力シート!M12&lt;&gt;"",IF(項目マップ!C135&lt;&gt;"",項目マップ!C135,""),"")</f>
        <v/>
      </c>
      <c r="P159" s="1523"/>
      <c r="Q159" s="1523"/>
      <c r="R159" s="1523"/>
      <c r="S159" s="1523"/>
      <c r="T159" s="1524"/>
      <c r="U159" s="1531" t="s">
        <v>416</v>
      </c>
      <c r="V159" s="1532"/>
      <c r="W159" s="1532"/>
      <c r="X159" s="1532"/>
      <c r="Y159" s="1532"/>
      <c r="Z159" s="1532"/>
      <c r="AA159" s="1532"/>
      <c r="AB159" s="1532"/>
      <c r="AC159" s="1532"/>
      <c r="AD159" s="1532"/>
      <c r="AE159" s="1532"/>
      <c r="AF159" s="1532"/>
      <c r="AG159" s="1532"/>
      <c r="AH159" s="1532"/>
      <c r="AI159" s="1532"/>
      <c r="AJ159" s="1532"/>
      <c r="AK159" s="1533"/>
    </row>
    <row r="160" spans="2:38" ht="14.1" hidden="1" customHeight="1" x14ac:dyDescent="0.4"/>
    <row r="161" spans="2:38" ht="14.1" customHeight="1" x14ac:dyDescent="0.4">
      <c r="C161" s="60" t="s">
        <v>270</v>
      </c>
      <c r="D161" s="1499" t="s">
        <v>329</v>
      </c>
      <c r="E161" s="1499"/>
      <c r="F161" s="1499"/>
      <c r="G161" s="1499"/>
      <c r="H161" s="1499"/>
      <c r="I161" s="1499"/>
      <c r="J161" s="1499"/>
      <c r="K161" s="1499"/>
      <c r="L161" s="1499"/>
      <c r="M161" s="1499"/>
      <c r="N161" s="1499"/>
      <c r="O161" s="1499"/>
      <c r="P161" s="1499"/>
      <c r="Q161" s="1499"/>
      <c r="R161" s="1499"/>
      <c r="S161" s="1499"/>
      <c r="T161" s="1499"/>
      <c r="U161" s="1499"/>
      <c r="V161" s="1499"/>
      <c r="W161" s="1499"/>
      <c r="X161" s="1499"/>
      <c r="Y161" s="1499"/>
      <c r="Z161" s="1499"/>
      <c r="AA161" s="1499"/>
      <c r="AB161" s="1499"/>
      <c r="AC161" s="1499"/>
      <c r="AD161" s="1499"/>
      <c r="AE161" s="1499"/>
      <c r="AF161" s="1500" t="s">
        <v>330</v>
      </c>
      <c r="AG161" s="1500"/>
      <c r="AH161" s="1500"/>
      <c r="AI161" s="1500"/>
      <c r="AJ161" s="1500"/>
      <c r="AK161" s="1501"/>
    </row>
    <row r="162" spans="2:38" ht="14.1" customHeight="1" x14ac:dyDescent="0.4">
      <c r="C162" s="76"/>
      <c r="D162" s="1502" t="s">
        <v>78</v>
      </c>
      <c r="E162" s="1503"/>
      <c r="F162" s="1503"/>
      <c r="G162" s="1503"/>
      <c r="H162" s="1503"/>
      <c r="I162" s="1503"/>
      <c r="J162" s="1503"/>
      <c r="K162" s="1503"/>
      <c r="L162" s="1504"/>
      <c r="M162" s="1505" t="s">
        <v>24</v>
      </c>
      <c r="N162" s="1505"/>
      <c r="O162" s="1505"/>
      <c r="P162" s="1505"/>
      <c r="Q162" s="1505"/>
      <c r="R162" s="1505"/>
      <c r="S162" s="1506"/>
      <c r="T162" s="1507" t="s">
        <v>25</v>
      </c>
      <c r="U162" s="1505"/>
      <c r="V162" s="1505"/>
      <c r="W162" s="1505"/>
      <c r="X162" s="1505"/>
      <c r="Y162" s="1505"/>
      <c r="Z162" s="1506"/>
      <c r="AA162" s="1508" t="s">
        <v>26</v>
      </c>
      <c r="AB162" s="1509"/>
      <c r="AC162" s="1510"/>
      <c r="AD162" s="1507" t="s">
        <v>27</v>
      </c>
      <c r="AE162" s="1505"/>
      <c r="AF162" s="1505"/>
      <c r="AG162" s="1505"/>
      <c r="AH162" s="1505"/>
      <c r="AI162" s="1505"/>
      <c r="AJ162" s="1505"/>
      <c r="AK162" s="1511"/>
    </row>
    <row r="163" spans="2:38" ht="14.45" customHeight="1" x14ac:dyDescent="0.4">
      <c r="C163" s="53"/>
      <c r="D163" s="1762" t="s">
        <v>79</v>
      </c>
      <c r="E163" s="1763"/>
      <c r="F163" s="1764"/>
      <c r="G163" s="1764"/>
      <c r="H163" s="1764"/>
      <c r="I163" s="1764"/>
      <c r="J163" s="1764"/>
      <c r="K163" s="1764"/>
      <c r="L163" s="1765"/>
      <c r="M163" s="1766" t="str">
        <f>IF(入力シート!M12&lt;&gt;"",IF(AND(入力シート!M12&lt;&gt;"",項目マップ!C136&lt;&gt;""),項目マップ!C136,""),"")</f>
        <v/>
      </c>
      <c r="N163" s="1767"/>
      <c r="O163" s="1767"/>
      <c r="P163" s="1767"/>
      <c r="Q163" s="1767"/>
      <c r="R163" s="1767"/>
      <c r="S163" s="1767"/>
      <c r="T163" s="1768" t="str">
        <f>IF(入力シート!M12&lt;&gt;"",IF(AND(入力シート!M12&lt;&gt;"",項目マップ!C139&lt;&gt;""),項目マップ!C139,""),"")</f>
        <v/>
      </c>
      <c r="U163" s="1768"/>
      <c r="V163" s="1768"/>
      <c r="W163" s="1768"/>
      <c r="X163" s="1768"/>
      <c r="Y163" s="1768"/>
      <c r="Z163" s="1768"/>
      <c r="AA163" s="1769"/>
      <c r="AB163" s="1769"/>
      <c r="AC163" s="1769"/>
      <c r="AD163" s="1768" t="str">
        <f>IF(入力シート!M12&lt;&gt;"",IF(AND(入力シート!M12&lt;&gt;"",項目マップ!C143&lt;&gt;""),項目マップ!C143,""),"")</f>
        <v/>
      </c>
      <c r="AE163" s="1768"/>
      <c r="AF163" s="1768"/>
      <c r="AG163" s="1768"/>
      <c r="AH163" s="1768"/>
      <c r="AI163" s="1768"/>
      <c r="AJ163" s="1768"/>
      <c r="AK163" s="1772"/>
    </row>
    <row r="164" spans="2:38" ht="14.45" customHeight="1" x14ac:dyDescent="0.4">
      <c r="C164" s="53"/>
      <c r="D164" s="1773" t="s">
        <v>80</v>
      </c>
      <c r="E164" s="1750"/>
      <c r="F164" s="1649"/>
      <c r="G164" s="1649"/>
      <c r="H164" s="1649"/>
      <c r="I164" s="1649"/>
      <c r="J164" s="1649"/>
      <c r="K164" s="1649"/>
      <c r="L164" s="1774"/>
      <c r="M164" s="1775" t="str">
        <f>IF(入力シート!M12&lt;&gt;"",IF(AND(入力シート!M12&lt;&gt;"",項目マップ!C137&lt;&gt;""),項目マップ!C137,""),"")</f>
        <v/>
      </c>
      <c r="N164" s="1494"/>
      <c r="O164" s="1494"/>
      <c r="P164" s="1494"/>
      <c r="Q164" s="1494"/>
      <c r="R164" s="1494"/>
      <c r="S164" s="1494"/>
      <c r="T164" s="1497" t="str">
        <f>IF(入力シート!M12&lt;&gt;"",IF(AND(入力シート!M12&lt;&gt;"",項目マップ!C140&lt;&gt;""),項目マップ!C140,""),"")</f>
        <v/>
      </c>
      <c r="U164" s="1497"/>
      <c r="V164" s="1497"/>
      <c r="W164" s="1497"/>
      <c r="X164" s="1497"/>
      <c r="Y164" s="1497"/>
      <c r="Z164" s="1497"/>
      <c r="AA164" s="1770"/>
      <c r="AB164" s="1770"/>
      <c r="AC164" s="1770"/>
      <c r="AD164" s="1497" t="str">
        <f>IF(入力シート!M12&lt;&gt;"",IF(AND(入力シート!M12&lt;&gt;"",項目マップ!C144&lt;&gt;""),項目マップ!C144,""),"")</f>
        <v/>
      </c>
      <c r="AE164" s="1497"/>
      <c r="AF164" s="1497"/>
      <c r="AG164" s="1497"/>
      <c r="AH164" s="1497"/>
      <c r="AI164" s="1497"/>
      <c r="AJ164" s="1497"/>
      <c r="AK164" s="1548"/>
    </row>
    <row r="165" spans="2:38" ht="14.45" customHeight="1" x14ac:dyDescent="0.4">
      <c r="C165" s="76"/>
      <c r="D165" s="1549" t="s">
        <v>81</v>
      </c>
      <c r="E165" s="1550"/>
      <c r="F165" s="1551"/>
      <c r="G165" s="1551"/>
      <c r="H165" s="1551"/>
      <c r="I165" s="1551"/>
      <c r="J165" s="1551"/>
      <c r="K165" s="1551"/>
      <c r="L165" s="1552"/>
      <c r="M165" s="1562" t="str">
        <f>IF(入力シート!M12&lt;&gt;"",IF(AND(入力シート!M12&lt;&gt;"",項目マップ!C138&lt;&gt;""),項目マップ!C138,""),"")</f>
        <v/>
      </c>
      <c r="N165" s="1563"/>
      <c r="O165" s="1563"/>
      <c r="P165" s="1563"/>
      <c r="Q165" s="1563"/>
      <c r="R165" s="1563"/>
      <c r="S165" s="1563"/>
      <c r="T165" s="1564" t="str">
        <f>IF(入力シート!M12&lt;&gt;"",IF(AND(入力シート!M12&lt;&gt;"",項目マップ!C141&lt;&gt;""),項目マップ!C141,""),"")</f>
        <v/>
      </c>
      <c r="U165" s="1564"/>
      <c r="V165" s="1564"/>
      <c r="W165" s="1564"/>
      <c r="X165" s="1564"/>
      <c r="Y165" s="1564"/>
      <c r="Z165" s="1564"/>
      <c r="AA165" s="1771"/>
      <c r="AB165" s="1771"/>
      <c r="AC165" s="1771"/>
      <c r="AD165" s="1564" t="str">
        <f>IF(入力シート!M12&lt;&gt;"",IF(AND(入力シート!M12&lt;&gt;"",項目マップ!C145&lt;&gt;""),項目マップ!C145,""),"")</f>
        <v/>
      </c>
      <c r="AE165" s="1564"/>
      <c r="AF165" s="1564"/>
      <c r="AG165" s="1564"/>
      <c r="AH165" s="1564"/>
      <c r="AI165" s="1564"/>
      <c r="AJ165" s="1564"/>
      <c r="AK165" s="1565"/>
    </row>
    <row r="166" spans="2:38" ht="14.45" customHeight="1" x14ac:dyDescent="0.4">
      <c r="C166" s="77"/>
      <c r="D166" s="1566" t="s">
        <v>82</v>
      </c>
      <c r="E166" s="1567"/>
      <c r="F166" s="1512"/>
      <c r="G166" s="1512"/>
      <c r="H166" s="1512"/>
      <c r="I166" s="1512"/>
      <c r="J166" s="1512"/>
      <c r="K166" s="1512"/>
      <c r="L166" s="1568"/>
      <c r="M166" s="1569" t="str">
        <f>IF(入力シート!M12&lt;&gt;"",IF(AND(入力シート!M12&lt;&gt;"",項目マップ!C146&lt;&gt;""),項目マップ!C146,""),"")</f>
        <v/>
      </c>
      <c r="N166" s="1570"/>
      <c r="O166" s="1570"/>
      <c r="P166" s="1570"/>
      <c r="Q166" s="1570"/>
      <c r="R166" s="1570"/>
      <c r="S166" s="1570"/>
      <c r="T166" s="1571" t="str">
        <f>IF(入力シート!M12&lt;&gt;"",IF(AND(入力シート!M12&lt;&gt;"",項目マップ!C147&lt;&gt;""),項目マップ!C147,""),"")</f>
        <v/>
      </c>
      <c r="U166" s="1571"/>
      <c r="V166" s="1571"/>
      <c r="W166" s="1571"/>
      <c r="X166" s="1571"/>
      <c r="Y166" s="1571"/>
      <c r="Z166" s="1571"/>
      <c r="AA166" s="1512" t="str">
        <f>IF(入力シート!M12&lt;&gt;"",IF(AND(入力シート!M12&lt;&gt;"",項目マップ!C142&lt;&gt;""),項目マップ!C142,""),"")</f>
        <v/>
      </c>
      <c r="AB166" s="1512"/>
      <c r="AC166" s="1512"/>
      <c r="AD166" s="1513" t="str">
        <f>IF(入力シート!M12&lt;&gt;"",IF(AND(入力シート!M12&lt;&gt;"",項目マップ!C148&lt;&gt;""),項目マップ!C148,""),"")</f>
        <v/>
      </c>
      <c r="AE166" s="1513"/>
      <c r="AF166" s="1513"/>
      <c r="AG166" s="1513"/>
      <c r="AH166" s="1513"/>
      <c r="AI166" s="1513"/>
      <c r="AJ166" s="1513"/>
      <c r="AK166" s="1514"/>
    </row>
    <row r="167" spans="2:38" ht="14.1" customHeight="1" x14ac:dyDescent="0.4">
      <c r="C167" s="64"/>
    </row>
    <row r="168" spans="2:38" ht="8.4499999999999993" customHeight="1" x14ac:dyDescent="0.4">
      <c r="C168" s="64"/>
    </row>
    <row r="169" spans="2:38" ht="14.1" hidden="1" customHeight="1" x14ac:dyDescent="0.4">
      <c r="C169" s="1515" t="s">
        <v>599</v>
      </c>
      <c r="D169" s="1515"/>
      <c r="E169" s="1515"/>
      <c r="F169" s="1515"/>
      <c r="G169" s="1515"/>
      <c r="H169" s="1515"/>
      <c r="I169" s="1515"/>
      <c r="J169" s="1515"/>
      <c r="K169" s="1515"/>
      <c r="L169" s="1515"/>
      <c r="M169" s="1515"/>
      <c r="N169" s="1515"/>
      <c r="O169" s="1515"/>
      <c r="P169" s="1515"/>
      <c r="Q169" s="1515"/>
      <c r="R169" s="1515"/>
      <c r="S169" s="1515"/>
      <c r="T169" s="1515"/>
      <c r="U169" s="1515"/>
      <c r="V169" s="1515"/>
      <c r="W169" s="1515"/>
      <c r="X169" s="1515"/>
      <c r="Y169" s="1515"/>
      <c r="Z169" s="1515"/>
      <c r="AA169" s="1515"/>
      <c r="AB169" s="1553" t="str">
        <f>IF(入力シート!M12&lt;&gt;"",IF(AND(入力シート!M12&lt;&gt;"",項目マップ!C149&lt;&gt;""),項目マップ!C149,""),"")</f>
        <v/>
      </c>
      <c r="AC169" s="1554"/>
      <c r="AD169" s="1554"/>
      <c r="AE169" s="1554"/>
      <c r="AF169" s="1554"/>
      <c r="AG169" s="1554"/>
      <c r="AH169" s="1554"/>
      <c r="AI169" s="1554"/>
      <c r="AJ169" s="1554"/>
      <c r="AK169" s="1555"/>
    </row>
    <row r="170" spans="2:38" ht="8.4499999999999993" customHeight="1" x14ac:dyDescent="0.4">
      <c r="C170" s="18"/>
      <c r="L170" s="78"/>
      <c r="M170" s="78"/>
      <c r="N170" s="78"/>
      <c r="O170" s="78"/>
      <c r="P170" s="78"/>
      <c r="Q170" s="78"/>
      <c r="AE170" s="79"/>
      <c r="AF170" s="79"/>
      <c r="AG170" s="79"/>
      <c r="AH170" s="79"/>
      <c r="AI170" s="79"/>
      <c r="AJ170" s="79"/>
      <c r="AK170" s="79"/>
    </row>
    <row r="171" spans="2:38" ht="14.1" hidden="1" customHeight="1" x14ac:dyDescent="0.4">
      <c r="C171" s="18"/>
      <c r="L171" s="78"/>
      <c r="M171" s="78"/>
      <c r="N171" s="78"/>
      <c r="O171" s="78"/>
      <c r="P171" s="78"/>
      <c r="Q171" s="78"/>
      <c r="AE171" s="79"/>
      <c r="AF171" s="79"/>
      <c r="AG171" s="79"/>
      <c r="AH171" s="79"/>
      <c r="AI171" s="79"/>
      <c r="AJ171" s="79"/>
      <c r="AK171" s="79"/>
    </row>
    <row r="172" spans="2:38" ht="14.1" hidden="1" customHeight="1" x14ac:dyDescent="0.4">
      <c r="C172" s="18"/>
    </row>
    <row r="173" spans="2:38" ht="14.1" customHeight="1" x14ac:dyDescent="0.4">
      <c r="B173" s="1498" t="s">
        <v>331</v>
      </c>
      <c r="C173" s="1498"/>
      <c r="D173" s="1498"/>
      <c r="E173" s="1498"/>
      <c r="F173" s="1498"/>
      <c r="G173" s="1498"/>
      <c r="H173" s="1498"/>
      <c r="I173" s="1498"/>
      <c r="J173" s="1498"/>
      <c r="K173" s="1498"/>
      <c r="L173" s="1498"/>
      <c r="M173" s="1498"/>
      <c r="N173" s="1498"/>
      <c r="O173" s="1498"/>
      <c r="P173" s="1498"/>
      <c r="Q173" s="1498"/>
      <c r="R173" s="1498"/>
      <c r="S173" s="1498"/>
      <c r="T173" s="1498"/>
      <c r="U173" s="1498"/>
      <c r="V173" s="1498"/>
      <c r="W173" s="1498"/>
      <c r="X173" s="1498"/>
      <c r="Y173" s="1498"/>
      <c r="Z173" s="1498"/>
      <c r="AA173" s="1498"/>
      <c r="AB173" s="1498"/>
      <c r="AC173" s="1498"/>
      <c r="AD173" s="1498"/>
      <c r="AE173" s="1498"/>
      <c r="AF173" s="1498"/>
      <c r="AG173" s="1498"/>
      <c r="AH173" s="1498"/>
      <c r="AI173" s="1498"/>
      <c r="AJ173" s="1498"/>
      <c r="AK173" s="1498"/>
      <c r="AL173" s="1498"/>
    </row>
    <row r="174" spans="2:38" ht="14.1" customHeight="1" x14ac:dyDescent="0.4">
      <c r="C174" s="18"/>
      <c r="AD174" s="80"/>
      <c r="AE174" s="80"/>
      <c r="AF174" s="80"/>
      <c r="AG174" s="80"/>
      <c r="AH174" s="80"/>
      <c r="AI174" s="80"/>
      <c r="AJ174" s="80"/>
      <c r="AK174" s="80"/>
    </row>
    <row r="175" spans="2:38" ht="15" customHeight="1" x14ac:dyDescent="0.4">
      <c r="C175" s="249" t="s">
        <v>270</v>
      </c>
      <c r="D175" s="1499" t="s">
        <v>332</v>
      </c>
      <c r="E175" s="1499"/>
      <c r="F175" s="1499"/>
      <c r="G175" s="1499"/>
      <c r="H175" s="1499"/>
      <c r="I175" s="1499"/>
      <c r="J175" s="1499"/>
      <c r="K175" s="1499"/>
      <c r="L175" s="1499"/>
      <c r="M175" s="1499"/>
      <c r="N175" s="1499"/>
      <c r="O175" s="1499"/>
      <c r="P175" s="1499"/>
      <c r="Q175" s="1499"/>
      <c r="R175" s="1499"/>
      <c r="S175" s="1499"/>
      <c r="T175" s="1499"/>
      <c r="U175" s="1499"/>
      <c r="V175" s="1499"/>
      <c r="W175" s="1499"/>
      <c r="X175" s="1499"/>
      <c r="Y175" s="1499"/>
      <c r="Z175" s="1499"/>
      <c r="AA175" s="1499"/>
      <c r="AB175" s="1499"/>
      <c r="AC175" s="1499"/>
      <c r="AD175" s="1499"/>
      <c r="AE175" s="1499"/>
      <c r="AF175" s="1500" t="s">
        <v>330</v>
      </c>
      <c r="AG175" s="1500"/>
      <c r="AH175" s="1500"/>
      <c r="AI175" s="1500"/>
      <c r="AJ175" s="1500"/>
      <c r="AK175" s="1501"/>
    </row>
    <row r="176" spans="2:38" ht="15" customHeight="1" x14ac:dyDescent="0.4">
      <c r="C176" s="76"/>
      <c r="D176" s="1556" t="s">
        <v>333</v>
      </c>
      <c r="E176" s="1557"/>
      <c r="F176" s="1558"/>
      <c r="G176" s="1558"/>
      <c r="H176" s="1558"/>
      <c r="I176" s="1558"/>
      <c r="J176" s="1558"/>
      <c r="K176" s="1558"/>
      <c r="L176" s="1559"/>
      <c r="M176" s="1560" t="str">
        <f>IF(入力シート!M12&lt;&gt;"",+M166,"")</f>
        <v/>
      </c>
      <c r="N176" s="1561"/>
      <c r="O176" s="1561"/>
      <c r="P176" s="1561"/>
      <c r="Q176" s="1561"/>
      <c r="R176" s="1561"/>
      <c r="S176" s="344"/>
      <c r="T176" s="344"/>
      <c r="U176" s="344"/>
      <c r="V176" s="345"/>
      <c r="W176" s="345"/>
      <c r="X176" s="345"/>
      <c r="Y176" s="345"/>
      <c r="Z176" s="345"/>
      <c r="AA176" s="345"/>
      <c r="AB176" s="346"/>
      <c r="AC176" s="346"/>
      <c r="AD176" s="346"/>
      <c r="AE176" s="345"/>
      <c r="AF176" s="345"/>
      <c r="AG176" s="345"/>
      <c r="AH176" s="345"/>
      <c r="AI176" s="345"/>
      <c r="AJ176" s="345"/>
      <c r="AK176" s="347"/>
    </row>
    <row r="177" spans="2:37" ht="15" customHeight="1" x14ac:dyDescent="0.4">
      <c r="C177" s="50"/>
      <c r="D177" s="1489" t="s">
        <v>334</v>
      </c>
      <c r="E177" s="1490"/>
      <c r="F177" s="1491"/>
      <c r="G177" s="1491"/>
      <c r="H177" s="1491"/>
      <c r="I177" s="1491"/>
      <c r="J177" s="1491"/>
      <c r="K177" s="1491"/>
      <c r="L177" s="1492"/>
      <c r="M177" s="1493" t="str">
        <f>IF(入力シート!M12&lt;&gt;"",+T166,"")</f>
        <v/>
      </c>
      <c r="N177" s="1494"/>
      <c r="O177" s="1494"/>
      <c r="P177" s="1494"/>
      <c r="Q177" s="1494"/>
      <c r="R177" s="1494"/>
      <c r="S177" s="1495"/>
      <c r="T177" s="1495"/>
      <c r="U177" s="1495"/>
      <c r="V177" s="1495"/>
      <c r="W177" s="1495"/>
      <c r="X177" s="1496"/>
      <c r="Y177" s="1496"/>
      <c r="Z177" s="1496"/>
      <c r="AA177" s="1496"/>
      <c r="AB177" s="1496"/>
      <c r="AC177" s="1496"/>
      <c r="AD177" s="1496"/>
      <c r="AE177" s="1496"/>
      <c r="AF177" s="1496"/>
      <c r="AG177" s="1496"/>
      <c r="AH177" s="1496"/>
      <c r="AI177" s="1496"/>
      <c r="AJ177" s="1496"/>
      <c r="AK177" s="348"/>
    </row>
    <row r="178" spans="2:37" ht="15" customHeight="1" x14ac:dyDescent="0.4">
      <c r="C178" s="81"/>
      <c r="D178" s="1540" t="s">
        <v>332</v>
      </c>
      <c r="E178" s="1541"/>
      <c r="F178" s="1542"/>
      <c r="G178" s="1542"/>
      <c r="H178" s="1542"/>
      <c r="I178" s="1542"/>
      <c r="J178" s="1542"/>
      <c r="K178" s="1542"/>
      <c r="L178" s="1543"/>
      <c r="M178" s="1544" t="str">
        <f>IF(入力シート!M12&lt;&gt;"",+AD166,"")</f>
        <v/>
      </c>
      <c r="N178" s="1545"/>
      <c r="O178" s="1545"/>
      <c r="P178" s="1545"/>
      <c r="Q178" s="1545"/>
      <c r="R178" s="1545"/>
      <c r="S178" s="1546"/>
      <c r="T178" s="1546"/>
      <c r="U178" s="1546"/>
      <c r="V178" s="1546"/>
      <c r="W178" s="1546"/>
      <c r="X178" s="1547"/>
      <c r="Y178" s="1547"/>
      <c r="Z178" s="1547"/>
      <c r="AA178" s="1547"/>
      <c r="AB178" s="1547"/>
      <c r="AC178" s="1547"/>
      <c r="AD178" s="1547"/>
      <c r="AE178" s="1547"/>
      <c r="AF178" s="1547"/>
      <c r="AG178" s="1547"/>
      <c r="AH178" s="1547"/>
      <c r="AI178" s="1547"/>
      <c r="AJ178" s="1547"/>
      <c r="AK178" s="349"/>
    </row>
    <row r="179" spans="2:37" ht="15" customHeight="1" x14ac:dyDescent="0.4">
      <c r="C179" s="18"/>
    </row>
    <row r="180" spans="2:37" ht="15" hidden="1" customHeight="1" x14ac:dyDescent="0.4">
      <c r="C180" s="249" t="s">
        <v>297</v>
      </c>
      <c r="D180" s="1499" t="s">
        <v>335</v>
      </c>
      <c r="E180" s="1499"/>
      <c r="F180" s="1499"/>
      <c r="G180" s="1499"/>
      <c r="H180" s="1499"/>
      <c r="I180" s="1499"/>
      <c r="J180" s="1499"/>
      <c r="K180" s="1499"/>
      <c r="L180" s="1499"/>
      <c r="M180" s="1499"/>
      <c r="N180" s="1499"/>
      <c r="O180" s="1499"/>
      <c r="P180" s="1499"/>
      <c r="Q180" s="1499"/>
      <c r="R180" s="1499"/>
      <c r="S180" s="1499"/>
      <c r="T180" s="1499"/>
      <c r="U180" s="1499"/>
      <c r="V180" s="1499"/>
      <c r="W180" s="1499"/>
      <c r="X180" s="1499"/>
      <c r="Y180" s="1499"/>
      <c r="Z180" s="1499"/>
      <c r="AA180" s="1499"/>
      <c r="AB180" s="1499"/>
      <c r="AC180" s="1499"/>
      <c r="AD180" s="1499"/>
      <c r="AE180" s="1499"/>
      <c r="AF180" s="1499"/>
      <c r="AG180" s="1499"/>
      <c r="AH180" s="1499"/>
      <c r="AI180" s="1499"/>
      <c r="AJ180" s="1499"/>
      <c r="AK180" s="1575"/>
    </row>
    <row r="181" spans="2:37" ht="8.1" hidden="1" customHeight="1" x14ac:dyDescent="0.4">
      <c r="C181" s="76"/>
      <c r="D181" s="99"/>
      <c r="E181" s="242"/>
      <c r="F181" s="242"/>
      <c r="G181" s="242"/>
      <c r="H181" s="242"/>
      <c r="I181" s="242"/>
      <c r="J181" s="242"/>
      <c r="K181" s="242"/>
      <c r="L181" s="242"/>
      <c r="M181" s="100"/>
      <c r="N181" s="100"/>
      <c r="O181" s="100"/>
      <c r="P181" s="100"/>
      <c r="Q181" s="100"/>
      <c r="R181" s="100"/>
      <c r="S181" s="242"/>
      <c r="T181" s="242"/>
      <c r="U181" s="242"/>
      <c r="V181" s="96"/>
      <c r="W181" s="96"/>
      <c r="X181" s="96"/>
      <c r="Y181" s="96"/>
      <c r="Z181" s="96"/>
      <c r="AA181" s="96"/>
      <c r="AB181" s="97"/>
      <c r="AC181" s="97"/>
      <c r="AD181" s="97"/>
      <c r="AE181" s="96"/>
      <c r="AF181" s="96"/>
      <c r="AG181" s="96"/>
      <c r="AH181" s="96"/>
      <c r="AI181" s="96"/>
      <c r="AJ181" s="96"/>
      <c r="AK181" s="98"/>
    </row>
    <row r="182" spans="2:37" ht="15" hidden="1" customHeight="1" x14ac:dyDescent="0.4">
      <c r="C182" s="50"/>
      <c r="D182" s="1576" t="s">
        <v>336</v>
      </c>
      <c r="E182" s="1495"/>
      <c r="F182" s="1495"/>
      <c r="G182" s="1495"/>
      <c r="H182" s="1495"/>
      <c r="I182" s="1495"/>
      <c r="J182" s="1495"/>
      <c r="K182" s="1495"/>
      <c r="L182" s="1495"/>
      <c r="M182" s="83" t="s">
        <v>337</v>
      </c>
      <c r="N182" s="83"/>
      <c r="O182" s="33"/>
      <c r="P182" s="33"/>
      <c r="Q182" s="33"/>
      <c r="R182" s="33"/>
      <c r="S182" s="83"/>
      <c r="T182" s="1577" t="str">
        <f>IF(入力シート!M12&lt;&gt;"",IF(AND(入力シート!M12&lt;&gt;"",入力シート!Q195&lt;&gt;""),入力シート!Q195,""),"")</f>
        <v/>
      </c>
      <c r="U182" s="1578"/>
      <c r="V182" s="1578"/>
      <c r="W182" s="1578"/>
      <c r="X182" s="1578"/>
      <c r="Y182" s="1578"/>
      <c r="Z182" s="1496" t="s">
        <v>89</v>
      </c>
      <c r="AA182" s="1496"/>
      <c r="AB182" s="1579" t="str">
        <f>IF(入力シート!M12&lt;&gt;"",IF(AND(入力シート!M12&lt;&gt;"",入力シート!AB195&lt;&gt;""),入力シート!AB195,""),"")</f>
        <v/>
      </c>
      <c r="AC182" s="1580"/>
      <c r="AD182" s="1580"/>
      <c r="AE182" s="1580"/>
      <c r="AF182" s="1581"/>
      <c r="AG182" s="1496" t="s">
        <v>338</v>
      </c>
      <c r="AH182" s="1496"/>
      <c r="AI182" s="1496"/>
      <c r="AJ182" s="1496"/>
      <c r="AK182" s="68"/>
    </row>
    <row r="183" spans="2:37" ht="15" hidden="1" customHeight="1" x14ac:dyDescent="0.4">
      <c r="C183" s="50"/>
      <c r="D183" s="1576"/>
      <c r="E183" s="1495"/>
      <c r="F183" s="1495"/>
      <c r="G183" s="1495"/>
      <c r="H183" s="1495"/>
      <c r="I183" s="1495"/>
      <c r="J183" s="1495"/>
      <c r="K183" s="1495"/>
      <c r="L183" s="1495"/>
      <c r="M183" s="51" t="s">
        <v>339</v>
      </c>
      <c r="O183" s="34"/>
      <c r="P183" s="34"/>
      <c r="Q183" s="34"/>
      <c r="R183" s="34"/>
      <c r="S183" s="95"/>
      <c r="T183" s="1585" t="str">
        <f>IF(入力シート!M12&lt;&gt;"",IF(AND(入力シート!M12&lt;&gt;"",入力シート!Q196&lt;&gt;""),入力シート!Q196,""),"")</f>
        <v/>
      </c>
      <c r="U183" s="1586"/>
      <c r="V183" s="1586"/>
      <c r="W183" s="1586"/>
      <c r="X183" s="1586"/>
      <c r="Y183" s="1586"/>
      <c r="Z183" s="1496"/>
      <c r="AA183" s="1496"/>
      <c r="AB183" s="1582"/>
      <c r="AC183" s="1583"/>
      <c r="AD183" s="1583"/>
      <c r="AE183" s="1583"/>
      <c r="AF183" s="1584"/>
      <c r="AG183" s="1496"/>
      <c r="AH183" s="1496"/>
      <c r="AI183" s="1496"/>
      <c r="AJ183" s="1496"/>
      <c r="AK183" s="68"/>
    </row>
    <row r="184" spans="2:37" ht="8.1" hidden="1" customHeight="1" x14ac:dyDescent="0.4">
      <c r="C184" s="81"/>
      <c r="D184" s="72"/>
      <c r="E184" s="73"/>
      <c r="F184" s="73"/>
      <c r="G184" s="73"/>
      <c r="H184" s="73"/>
      <c r="I184" s="73"/>
      <c r="J184" s="73"/>
      <c r="K184" s="73"/>
      <c r="L184" s="73"/>
      <c r="M184" s="35"/>
      <c r="N184" s="35"/>
      <c r="O184" s="35"/>
      <c r="P184" s="35"/>
      <c r="Q184" s="35"/>
      <c r="R184" s="35"/>
      <c r="S184" s="84"/>
      <c r="T184" s="84"/>
      <c r="U184" s="84"/>
      <c r="V184" s="84"/>
      <c r="W184" s="84"/>
      <c r="X184" s="35"/>
      <c r="Y184" s="35"/>
      <c r="Z184" s="35"/>
      <c r="AA184" s="35"/>
      <c r="AB184" s="35"/>
      <c r="AC184" s="35"/>
      <c r="AD184" s="35"/>
      <c r="AE184" s="35"/>
      <c r="AF184" s="35"/>
      <c r="AG184" s="35"/>
      <c r="AH184" s="35"/>
      <c r="AI184" s="35"/>
      <c r="AJ184" s="35"/>
      <c r="AK184" s="82"/>
    </row>
    <row r="185" spans="2:37" ht="15" hidden="1" customHeight="1" x14ac:dyDescent="0.4">
      <c r="C185" s="18"/>
    </row>
    <row r="186" spans="2:37" ht="15" customHeight="1" x14ac:dyDescent="0.4">
      <c r="C186" s="271" t="s">
        <v>310</v>
      </c>
      <c r="D186" s="1574" t="s">
        <v>522</v>
      </c>
      <c r="E186" s="1574"/>
      <c r="F186" s="1574"/>
      <c r="G186" s="1574"/>
      <c r="H186" s="1574"/>
      <c r="I186" s="1574"/>
      <c r="J186" s="1574"/>
      <c r="K186" s="1574"/>
      <c r="L186" s="1587" t="str">
        <f>IF(入力シート!M12&lt;&gt;"",IF(AND(入力シート!M12&lt;&gt;"",項目マップ!C153&lt;&gt;""),TEXT(項目マップ!C153,"ggge年m月d日"),""),"")</f>
        <v/>
      </c>
      <c r="M186" s="1574"/>
      <c r="N186" s="1574"/>
      <c r="O186" s="1574"/>
      <c r="P186" s="1574"/>
      <c r="Q186" s="1574"/>
      <c r="R186" s="1574"/>
      <c r="S186" s="1574"/>
      <c r="T186" s="1574"/>
      <c r="U186" s="1574"/>
      <c r="V186" s="1574"/>
      <c r="W186" s="1574"/>
      <c r="X186" s="1574"/>
      <c r="Y186" s="1574"/>
      <c r="Z186" s="1574"/>
      <c r="AA186" s="1574"/>
      <c r="AB186" s="1574"/>
      <c r="AC186" s="1574"/>
      <c r="AD186" s="1574"/>
      <c r="AE186" s="1574"/>
      <c r="AF186" s="1574"/>
      <c r="AG186" s="1574"/>
      <c r="AH186" s="1574"/>
      <c r="AI186" s="1574"/>
      <c r="AJ186" s="1574"/>
      <c r="AK186" s="1588"/>
    </row>
    <row r="187" spans="2:37" ht="14.1" hidden="1" customHeight="1" x14ac:dyDescent="0.4">
      <c r="B187" s="85"/>
      <c r="C187" s="270" t="s">
        <v>523</v>
      </c>
      <c r="D187" s="1572" t="str">
        <f>"必ず記載頂いた事業完了日までに、補助事業を完了（補助事業に係る支払いを完了）してください。"&amp;TEXT(マスターデータ!A6,"ggge年m月d日")&amp;"より遅い日付は記載できません。"</f>
        <v>必ず記載頂いた事業完了日までに、補助事業を完了（補助事業に係る支払いを完了）してください。令和6年2月15日より遅い日付は記載できません。</v>
      </c>
      <c r="E187" s="1572"/>
      <c r="F187" s="1572"/>
      <c r="G187" s="1572"/>
      <c r="H187" s="1572"/>
      <c r="I187" s="1572"/>
      <c r="J187" s="1572"/>
      <c r="K187" s="1572"/>
      <c r="L187" s="1572"/>
      <c r="M187" s="1572"/>
      <c r="N187" s="1572"/>
      <c r="O187" s="1572"/>
      <c r="P187" s="1572"/>
      <c r="Q187" s="1572"/>
      <c r="R187" s="1572"/>
      <c r="S187" s="1572"/>
      <c r="T187" s="1572"/>
      <c r="U187" s="1572"/>
      <c r="V187" s="1572"/>
      <c r="W187" s="1572"/>
      <c r="X187" s="1572"/>
      <c r="Y187" s="1572"/>
      <c r="Z187" s="1572"/>
      <c r="AA187" s="1572"/>
      <c r="AB187" s="1572"/>
      <c r="AC187" s="1572"/>
      <c r="AD187" s="1572"/>
      <c r="AE187" s="1572"/>
      <c r="AF187" s="1572"/>
      <c r="AG187" s="1572"/>
      <c r="AH187" s="1572"/>
      <c r="AI187" s="1572"/>
      <c r="AJ187" s="1572"/>
      <c r="AK187" s="1572"/>
    </row>
    <row r="188" spans="2:37" ht="14.1" hidden="1" customHeight="1" x14ac:dyDescent="0.4">
      <c r="C188" s="86"/>
      <c r="D188" s="1573"/>
      <c r="E188" s="1573"/>
      <c r="F188" s="1573"/>
      <c r="G188" s="1573"/>
      <c r="H188" s="1573"/>
      <c r="I188" s="1573"/>
      <c r="J188" s="1573"/>
      <c r="K188" s="1573"/>
      <c r="L188" s="1573"/>
      <c r="M188" s="1573"/>
      <c r="N188" s="1573"/>
      <c r="O188" s="1573"/>
      <c r="P188" s="1573"/>
      <c r="Q188" s="1573"/>
      <c r="R188" s="1573"/>
      <c r="S188" s="1573"/>
      <c r="T188" s="1573"/>
      <c r="U188" s="1573"/>
      <c r="V188" s="1573"/>
      <c r="W188" s="1573"/>
      <c r="X188" s="1573"/>
      <c r="Y188" s="1573"/>
      <c r="Z188" s="1573"/>
      <c r="AA188" s="1573"/>
      <c r="AB188" s="1573"/>
      <c r="AC188" s="1573"/>
      <c r="AD188" s="1573"/>
      <c r="AE188" s="1573"/>
      <c r="AF188" s="1573"/>
      <c r="AG188" s="1573"/>
      <c r="AH188" s="1573"/>
      <c r="AI188" s="1573"/>
      <c r="AJ188" s="1573"/>
      <c r="AK188" s="1573"/>
    </row>
    <row r="189" spans="2:37" ht="14.1" customHeight="1" x14ac:dyDescent="0.4">
      <c r="C189" s="86"/>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row>
    <row r="190" spans="2:37" ht="14.1" customHeight="1" x14ac:dyDescent="0.4">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row>
    <row r="191" spans="2:37" ht="14.1" customHeight="1" x14ac:dyDescent="0.4"/>
    <row r="192" spans="2:37" ht="14.1" customHeight="1" x14ac:dyDescent="0.4"/>
    <row r="193" ht="14.1" customHeight="1" x14ac:dyDescent="0.4"/>
    <row r="194" ht="14.1" customHeight="1" x14ac:dyDescent="0.4"/>
    <row r="195" ht="14.1" customHeight="1" x14ac:dyDescent="0.4"/>
    <row r="196" ht="14.1" customHeight="1" x14ac:dyDescent="0.4"/>
    <row r="197" ht="14.1" customHeight="1" x14ac:dyDescent="0.4"/>
    <row r="198" ht="14.1" customHeight="1" x14ac:dyDescent="0.4"/>
    <row r="199" ht="14.1" customHeight="1" x14ac:dyDescent="0.4"/>
    <row r="200" ht="14.1" customHeight="1" x14ac:dyDescent="0.4"/>
    <row r="201" ht="14.1" customHeight="1" x14ac:dyDescent="0.4"/>
    <row r="202" ht="14.1" customHeight="1" x14ac:dyDescent="0.4"/>
    <row r="203" ht="14.1" customHeight="1" x14ac:dyDescent="0.4"/>
    <row r="204" ht="14.1" customHeight="1" x14ac:dyDescent="0.4"/>
    <row r="205" ht="14.1" customHeight="1" x14ac:dyDescent="0.4"/>
    <row r="206" ht="14.1" customHeight="1" x14ac:dyDescent="0.4"/>
    <row r="207" ht="14.1" customHeight="1" x14ac:dyDescent="0.4"/>
    <row r="208" ht="14.1" customHeight="1" x14ac:dyDescent="0.4"/>
    <row r="209" ht="14.1" customHeight="1" x14ac:dyDescent="0.4"/>
    <row r="210" ht="14.1" customHeight="1" x14ac:dyDescent="0.4"/>
    <row r="211" ht="14.1" customHeight="1" x14ac:dyDescent="0.4"/>
    <row r="212" ht="14.1" customHeight="1" x14ac:dyDescent="0.4"/>
    <row r="213" ht="14.1" customHeight="1" x14ac:dyDescent="0.4"/>
    <row r="214" ht="14.1" customHeight="1" x14ac:dyDescent="0.4"/>
    <row r="215" ht="14.1" customHeight="1" x14ac:dyDescent="0.4"/>
    <row r="216" ht="14.1" customHeight="1" x14ac:dyDescent="0.4"/>
    <row r="217" ht="14.1" customHeight="1" x14ac:dyDescent="0.4"/>
    <row r="218" ht="14.1" customHeight="1" x14ac:dyDescent="0.4"/>
    <row r="219" ht="14.1" customHeight="1" x14ac:dyDescent="0.4"/>
    <row r="220" ht="14.1" customHeight="1" x14ac:dyDescent="0.4"/>
    <row r="221" ht="14.1" customHeight="1" x14ac:dyDescent="0.4"/>
    <row r="222" ht="14.1" customHeight="1" x14ac:dyDescent="0.4"/>
    <row r="223" ht="14.1" customHeight="1" x14ac:dyDescent="0.4"/>
    <row r="224" ht="14.1" customHeight="1" x14ac:dyDescent="0.4"/>
    <row r="225" ht="14.1" customHeight="1" x14ac:dyDescent="0.4"/>
    <row r="226" ht="14.1" customHeight="1" x14ac:dyDescent="0.4"/>
    <row r="227" ht="14.1" customHeight="1" x14ac:dyDescent="0.4"/>
  </sheetData>
  <sheetProtection sheet="1" objects="1" scenarios="1"/>
  <mergeCells count="261">
    <mergeCell ref="AI129:AJ129"/>
    <mergeCell ref="J124:P124"/>
    <mergeCell ref="T124:W124"/>
    <mergeCell ref="J125:P125"/>
    <mergeCell ref="T125:W125"/>
    <mergeCell ref="J126:P126"/>
    <mergeCell ref="T126:W126"/>
    <mergeCell ref="AE4:AK4"/>
    <mergeCell ref="D24:K24"/>
    <mergeCell ref="D30:K30"/>
    <mergeCell ref="L30:AK30"/>
    <mergeCell ref="D41:K41"/>
    <mergeCell ref="L41:AK41"/>
    <mergeCell ref="J42:K42"/>
    <mergeCell ref="L42:AK42"/>
    <mergeCell ref="L28:AK28"/>
    <mergeCell ref="D43:K43"/>
    <mergeCell ref="L43:AK43"/>
    <mergeCell ref="C34:AK35"/>
    <mergeCell ref="B37:AL37"/>
    <mergeCell ref="D39:K39"/>
    <mergeCell ref="D40:K40"/>
    <mergeCell ref="L39:AK39"/>
    <mergeCell ref="L40:AK40"/>
    <mergeCell ref="D163:L163"/>
    <mergeCell ref="M163:S163"/>
    <mergeCell ref="T163:Z163"/>
    <mergeCell ref="AA163:AC165"/>
    <mergeCell ref="AD163:AK163"/>
    <mergeCell ref="D164:L164"/>
    <mergeCell ref="M164:S164"/>
    <mergeCell ref="L24:AK24"/>
    <mergeCell ref="D25:AK25"/>
    <mergeCell ref="D26:K26"/>
    <mergeCell ref="L26:AK26"/>
    <mergeCell ref="D27:K27"/>
    <mergeCell ref="L27:AK27"/>
    <mergeCell ref="D31:K31"/>
    <mergeCell ref="L31:AK31"/>
    <mergeCell ref="D32:K32"/>
    <mergeCell ref="L32:AK32"/>
    <mergeCell ref="D33:K33"/>
    <mergeCell ref="L33:T33"/>
    <mergeCell ref="U33:AK33"/>
    <mergeCell ref="D28:K28"/>
    <mergeCell ref="AG124:AH124"/>
    <mergeCell ref="J29:K29"/>
    <mergeCell ref="L29:AK29"/>
    <mergeCell ref="A1:AM1"/>
    <mergeCell ref="G6:I6"/>
    <mergeCell ref="J6:N6"/>
    <mergeCell ref="B2:F2"/>
    <mergeCell ref="G2:AJ2"/>
    <mergeCell ref="AK2:AL2"/>
    <mergeCell ref="AA23:AK23"/>
    <mergeCell ref="L17:AK17"/>
    <mergeCell ref="J19:K19"/>
    <mergeCell ref="L19:AK19"/>
    <mergeCell ref="D20:K20"/>
    <mergeCell ref="L20:AK20"/>
    <mergeCell ref="D21:K21"/>
    <mergeCell ref="L21:AK21"/>
    <mergeCell ref="C9:AK11"/>
    <mergeCell ref="B15:AL15"/>
    <mergeCell ref="D17:K17"/>
    <mergeCell ref="D22:K22"/>
    <mergeCell ref="L22:AK22"/>
    <mergeCell ref="D23:K23"/>
    <mergeCell ref="L23:T23"/>
    <mergeCell ref="U23:Z23"/>
    <mergeCell ref="D18:K18"/>
    <mergeCell ref="L18:AK18"/>
    <mergeCell ref="D47:K47"/>
    <mergeCell ref="L47:AK47"/>
    <mergeCell ref="D48:AK48"/>
    <mergeCell ref="D49:K49"/>
    <mergeCell ref="L49:AK49"/>
    <mergeCell ref="D50:K50"/>
    <mergeCell ref="L50:AK50"/>
    <mergeCell ref="D44:K44"/>
    <mergeCell ref="L44:AK44"/>
    <mergeCell ref="D45:K45"/>
    <mergeCell ref="L45:AK45"/>
    <mergeCell ref="D46:K46"/>
    <mergeCell ref="L46:T46"/>
    <mergeCell ref="U46:Z46"/>
    <mergeCell ref="AA46:AK46"/>
    <mergeCell ref="D54:K54"/>
    <mergeCell ref="L54:AK54"/>
    <mergeCell ref="D55:K55"/>
    <mergeCell ref="L55:AK55"/>
    <mergeCell ref="D56:K56"/>
    <mergeCell ref="L56:T56"/>
    <mergeCell ref="U56:AK56"/>
    <mergeCell ref="D51:K51"/>
    <mergeCell ref="L51:AK51"/>
    <mergeCell ref="J52:K52"/>
    <mergeCell ref="L52:AK52"/>
    <mergeCell ref="D53:K53"/>
    <mergeCell ref="L53:AK53"/>
    <mergeCell ref="D62:K62"/>
    <mergeCell ref="L62:AK62"/>
    <mergeCell ref="D63:K63"/>
    <mergeCell ref="L63:AK63"/>
    <mergeCell ref="D64:K64"/>
    <mergeCell ref="L64:AK64"/>
    <mergeCell ref="C57:AK57"/>
    <mergeCell ref="B59:AL59"/>
    <mergeCell ref="D61:K61"/>
    <mergeCell ref="L61:AK61"/>
    <mergeCell ref="D68:K68"/>
    <mergeCell ref="L68:AK68"/>
    <mergeCell ref="D69:K69"/>
    <mergeCell ref="L69:AK69"/>
    <mergeCell ref="D70:K70"/>
    <mergeCell ref="L70:AK70"/>
    <mergeCell ref="D65:K65"/>
    <mergeCell ref="L65:AK65"/>
    <mergeCell ref="J66:K66"/>
    <mergeCell ref="L66:AK66"/>
    <mergeCell ref="D67:K67"/>
    <mergeCell ref="L67:AK67"/>
    <mergeCell ref="B88:F88"/>
    <mergeCell ref="G88:AJ88"/>
    <mergeCell ref="AK88:AL88"/>
    <mergeCell ref="B91:AL91"/>
    <mergeCell ref="D94:M94"/>
    <mergeCell ref="N94:P94"/>
    <mergeCell ref="AA84:AE84"/>
    <mergeCell ref="AA86:AE86"/>
    <mergeCell ref="D71:K71"/>
    <mergeCell ref="L71:AK71"/>
    <mergeCell ref="D72:K72"/>
    <mergeCell ref="L72:AK72"/>
    <mergeCell ref="B75:AL75"/>
    <mergeCell ref="L77:O77"/>
    <mergeCell ref="D78:K78"/>
    <mergeCell ref="AB77:AK77"/>
    <mergeCell ref="AB78:AK78"/>
    <mergeCell ref="P77:Z77"/>
    <mergeCell ref="L78:Z78"/>
    <mergeCell ref="AB79:AK79"/>
    <mergeCell ref="AB80:AK80"/>
    <mergeCell ref="AA82:AE82"/>
    <mergeCell ref="O158:T158"/>
    <mergeCell ref="G101:O101"/>
    <mergeCell ref="P101:X101"/>
    <mergeCell ref="Y102:AA102"/>
    <mergeCell ref="Y103:AA103"/>
    <mergeCell ref="F105:AJ105"/>
    <mergeCell ref="D107:M107"/>
    <mergeCell ref="AO96:BU96"/>
    <mergeCell ref="D98:M98"/>
    <mergeCell ref="N98:P98"/>
    <mergeCell ref="P99:S99"/>
    <mergeCell ref="G100:L100"/>
    <mergeCell ref="N100:P100"/>
    <mergeCell ref="N107:Q107"/>
    <mergeCell ref="R107:U107"/>
    <mergeCell ref="D110:M110"/>
    <mergeCell ref="AC124:AE124"/>
    <mergeCell ref="AC129:AE129"/>
    <mergeCell ref="J130:P130"/>
    <mergeCell ref="T130:W130"/>
    <mergeCell ref="AI124:AJ124"/>
    <mergeCell ref="J129:P129"/>
    <mergeCell ref="T129:W129"/>
    <mergeCell ref="AG129:AH129"/>
    <mergeCell ref="D187:AK188"/>
    <mergeCell ref="D186:K186"/>
    <mergeCell ref="D180:AK180"/>
    <mergeCell ref="D182:L183"/>
    <mergeCell ref="T182:Y182"/>
    <mergeCell ref="Z182:AA183"/>
    <mergeCell ref="AB182:AF183"/>
    <mergeCell ref="AG182:AJ183"/>
    <mergeCell ref="T183:Y183"/>
    <mergeCell ref="L186:AK186"/>
    <mergeCell ref="B151:F151"/>
    <mergeCell ref="G151:AJ151"/>
    <mergeCell ref="AK151:AL151"/>
    <mergeCell ref="X133:Z133"/>
    <mergeCell ref="AD177:AJ177"/>
    <mergeCell ref="D178:L178"/>
    <mergeCell ref="M178:R178"/>
    <mergeCell ref="S178:W178"/>
    <mergeCell ref="X178:AC178"/>
    <mergeCell ref="AD178:AJ178"/>
    <mergeCell ref="AD164:AK164"/>
    <mergeCell ref="D165:L165"/>
    <mergeCell ref="AB169:AK169"/>
    <mergeCell ref="B173:AL173"/>
    <mergeCell ref="D175:AE175"/>
    <mergeCell ref="AF175:AK175"/>
    <mergeCell ref="D176:L176"/>
    <mergeCell ref="M176:R176"/>
    <mergeCell ref="M165:S165"/>
    <mergeCell ref="T165:Z165"/>
    <mergeCell ref="AD165:AK165"/>
    <mergeCell ref="D166:L166"/>
    <mergeCell ref="M166:S166"/>
    <mergeCell ref="T166:Z166"/>
    <mergeCell ref="D177:L177"/>
    <mergeCell ref="M177:R177"/>
    <mergeCell ref="S177:W177"/>
    <mergeCell ref="X177:AC177"/>
    <mergeCell ref="T164:Z164"/>
    <mergeCell ref="B154:AL154"/>
    <mergeCell ref="D161:AE161"/>
    <mergeCell ref="AF161:AK161"/>
    <mergeCell ref="D162:L162"/>
    <mergeCell ref="M162:S162"/>
    <mergeCell ref="T162:Z162"/>
    <mergeCell ref="AA162:AC162"/>
    <mergeCell ref="AD162:AK162"/>
    <mergeCell ref="AA166:AC166"/>
    <mergeCell ref="AD166:AK166"/>
    <mergeCell ref="C169:AA169"/>
    <mergeCell ref="D157:N157"/>
    <mergeCell ref="D158:N158"/>
    <mergeCell ref="D159:N159"/>
    <mergeCell ref="O159:T159"/>
    <mergeCell ref="U157:AK157"/>
    <mergeCell ref="U158:AK158"/>
    <mergeCell ref="U159:AK159"/>
    <mergeCell ref="O157:T157"/>
    <mergeCell ref="X134:Z134"/>
    <mergeCell ref="X135:Z135"/>
    <mergeCell ref="X136:Z136"/>
    <mergeCell ref="X137:Z137"/>
    <mergeCell ref="X138:Z138"/>
    <mergeCell ref="X139:Z139"/>
    <mergeCell ref="X140:Z140"/>
    <mergeCell ref="N108:Q108"/>
    <mergeCell ref="N123:P123"/>
    <mergeCell ref="P133:V133"/>
    <mergeCell ref="P134:V134"/>
    <mergeCell ref="P135:V135"/>
    <mergeCell ref="P136:V136"/>
    <mergeCell ref="P137:V137"/>
    <mergeCell ref="P138:V138"/>
    <mergeCell ref="P139:V139"/>
    <mergeCell ref="P140:V140"/>
    <mergeCell ref="R108:U108"/>
    <mergeCell ref="N110:V110"/>
    <mergeCell ref="Y128:AA128"/>
    <mergeCell ref="O128:W128"/>
    <mergeCell ref="N117:P117"/>
    <mergeCell ref="N119:P119"/>
    <mergeCell ref="S119:X119"/>
    <mergeCell ref="AG147:AJ147"/>
    <mergeCell ref="P143:V143"/>
    <mergeCell ref="P141:V141"/>
    <mergeCell ref="X141:Z141"/>
    <mergeCell ref="X142:Z142"/>
    <mergeCell ref="X143:Z143"/>
    <mergeCell ref="P142:V142"/>
    <mergeCell ref="AA147:AB147"/>
    <mergeCell ref="J145:AF145"/>
    <mergeCell ref="J147:P147"/>
    <mergeCell ref="U147:W147"/>
  </mergeCells>
  <phoneticPr fontId="2"/>
  <conditionalFormatting sqref="C96:AK111 C132:AK148">
    <cfRule type="expression" dxfId="41" priority="7">
      <formula>事業区分=2</formula>
    </cfRule>
  </conditionalFormatting>
  <conditionalFormatting sqref="C96:AK130">
    <cfRule type="expression" dxfId="40" priority="1">
      <formula>事業区分=3</formula>
    </cfRule>
  </conditionalFormatting>
  <conditionalFormatting sqref="C127:AK148">
    <cfRule type="expression" dxfId="39" priority="8">
      <formula>事業区分=1</formula>
    </cfRule>
  </conditionalFormatting>
  <conditionalFormatting sqref="L40 L41:AK41 L42 L43:AK45 L46:AA46 L47:AK47 L49:AK51 L52 L53:AK56">
    <cfRule type="expression" dxfId="38" priority="12">
      <formula>$L$39="なし"</formula>
    </cfRule>
  </conditionalFormatting>
  <conditionalFormatting sqref="R107:R108">
    <cfRule type="expression" dxfId="37" priority="2">
      <formula>$S$107="修正が必要です"</formula>
    </cfRule>
  </conditionalFormatting>
  <conditionalFormatting sqref="S119:X119">
    <cfRule type="expression" dxfId="36" priority="9">
      <formula>$S$119="修正が必要です"</formula>
    </cfRule>
  </conditionalFormatting>
  <conditionalFormatting sqref="V107:X108 S109:X109 W110:X110 S111:X111">
    <cfRule type="expression" dxfId="35" priority="10">
      <formula>$S$107="修正が必要です"</formula>
    </cfRule>
  </conditionalFormatting>
  <conditionalFormatting sqref="AA86:AE86">
    <cfRule type="expression" dxfId="34" priority="13">
      <formula>$AA$84="いいえ"</formula>
    </cfRule>
  </conditionalFormatting>
  <conditionalFormatting sqref="AB169">
    <cfRule type="expression" dxfId="33" priority="99">
      <formula>$AB$169="修正が必要です"</formula>
    </cfRule>
  </conditionalFormatting>
  <dataValidations disablePrompts="1" count="1">
    <dataValidation type="whole" allowBlank="1" showInputMessage="1" showErrorMessage="1" sqref="N109:P109 N111:P111" xr:uid="{00000000-0002-0000-0500-000000000000}">
      <formula1>0</formula1>
      <formula2>8000</formula2>
    </dataValidation>
  </dataValidations>
  <hyperlinks>
    <hyperlink ref="A1:AM1" location="目次!A1" tooltip="目次へ戻る。" display="目次へ" xr:uid="{00000000-0004-0000-0500-000000000000}"/>
  </hyperlinks>
  <pageMargins left="0.5" right="0.25" top="0.5" bottom="0.25" header="0.3" footer="0.3"/>
  <pageSetup paperSize="9" scale="80" orientation="portrait" horizontalDpi="360" verticalDpi="360" r:id="rId1"/>
  <rowBreaks count="1" manualBreakCount="1">
    <brk id="87" min="1"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39997558519241921"/>
  </sheetPr>
  <dimension ref="A1:BU270"/>
  <sheetViews>
    <sheetView showGridLines="0" view="pageBreakPreview" zoomScale="85" zoomScaleNormal="100" zoomScaleSheetLayoutView="85" workbookViewId="0">
      <pane xSplit="39" ySplit="1" topLeftCell="AN2" activePane="bottomRight" state="frozen"/>
      <selection pane="topRight" activeCell="AN1" sqref="AN1"/>
      <selection pane="bottomLeft" activeCell="A2" sqref="A2"/>
      <selection pane="bottomRight" activeCell="AN4" sqref="AN4"/>
    </sheetView>
  </sheetViews>
  <sheetFormatPr defaultColWidth="10.5546875" defaultRowHeight="12" x14ac:dyDescent="0.4"/>
  <cols>
    <col min="1" max="1" width="0.88671875" style="51" customWidth="1"/>
    <col min="2" max="38" width="2.6640625" style="51" customWidth="1"/>
    <col min="39" max="39" width="0.5546875" style="51" customWidth="1"/>
    <col min="40" max="42" width="4.88671875" style="51" customWidth="1"/>
    <col min="43" max="44" width="7.33203125" style="51" customWidth="1"/>
    <col min="45" max="16384" width="10.5546875" style="51"/>
  </cols>
  <sheetData>
    <row r="1" spans="1:39" ht="26.1" customHeight="1" x14ac:dyDescent="0.4">
      <c r="A1" s="1944" t="s">
        <v>425</v>
      </c>
      <c r="B1" s="1944"/>
      <c r="C1" s="1944"/>
      <c r="D1" s="1944"/>
      <c r="E1" s="1944"/>
      <c r="F1" s="1944"/>
      <c r="G1" s="1944"/>
      <c r="H1" s="1944"/>
      <c r="I1" s="1944"/>
      <c r="J1" s="1944"/>
      <c r="K1" s="1944"/>
      <c r="L1" s="1944"/>
      <c r="M1" s="1944"/>
      <c r="N1" s="1944"/>
      <c r="O1" s="1944"/>
      <c r="P1" s="1944"/>
      <c r="Q1" s="1944"/>
      <c r="R1" s="1944"/>
      <c r="S1" s="1944"/>
      <c r="T1" s="1944"/>
      <c r="U1" s="1944"/>
      <c r="V1" s="1944"/>
      <c r="W1" s="1944"/>
      <c r="X1" s="1944"/>
      <c r="Y1" s="1944"/>
      <c r="Z1" s="1944"/>
      <c r="AA1" s="1944"/>
      <c r="AB1" s="1944"/>
      <c r="AC1" s="1944"/>
      <c r="AD1" s="1944"/>
      <c r="AE1" s="1944"/>
      <c r="AF1" s="1944"/>
      <c r="AG1" s="1944"/>
      <c r="AH1" s="1944"/>
      <c r="AI1" s="1944"/>
      <c r="AJ1" s="1944"/>
      <c r="AK1" s="1944"/>
      <c r="AL1" s="1944"/>
      <c r="AM1" s="1944"/>
    </row>
    <row r="2" spans="1:39" ht="14.1" customHeight="1" x14ac:dyDescent="0.4">
      <c r="B2" s="1537" t="s">
        <v>371</v>
      </c>
      <c r="C2" s="1537"/>
      <c r="D2" s="1537"/>
      <c r="E2" s="1537"/>
      <c r="F2" s="1537"/>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9" t="s">
        <v>658</v>
      </c>
      <c r="AL2" s="1539"/>
    </row>
    <row r="3" spans="1:39" ht="14.1" customHeight="1" x14ac:dyDescent="0.4">
      <c r="B3" s="54"/>
      <c r="C3" s="54"/>
      <c r="D3" s="54"/>
      <c r="E3" s="54"/>
      <c r="F3" s="54"/>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01"/>
      <c r="AL3" s="101"/>
    </row>
    <row r="4" spans="1:39" ht="14.1" customHeight="1" x14ac:dyDescent="0.4">
      <c r="AA4" s="52"/>
      <c r="AB4" s="52"/>
      <c r="AC4" s="52"/>
      <c r="AD4" s="52"/>
      <c r="AE4" s="1735" t="str">
        <f>IF(入力シート!M13&lt;&gt;"",TEXT(入力シート!M13,"ggge年m月d日"),"令和●年●月●日")</f>
        <v>令和●年●月●日</v>
      </c>
      <c r="AF4" s="1735"/>
      <c r="AG4" s="1735"/>
      <c r="AH4" s="1735"/>
      <c r="AI4" s="1735"/>
      <c r="AJ4" s="1735"/>
      <c r="AK4" s="1735"/>
      <c r="AL4" s="52"/>
    </row>
    <row r="5" spans="1:39" ht="14.1" customHeight="1" x14ac:dyDescent="0.4">
      <c r="B5" s="52" t="s">
        <v>265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9" ht="14.1" customHeight="1" x14ac:dyDescent="0.4">
      <c r="G6" s="1735" t="s">
        <v>266</v>
      </c>
      <c r="H6" s="1735"/>
      <c r="I6" s="1735"/>
      <c r="J6" s="1735">
        <f>入力シート!AI13</f>
        <v>0</v>
      </c>
      <c r="K6" s="1735"/>
      <c r="L6" s="1735"/>
      <c r="M6" s="1735"/>
      <c r="N6" s="1735"/>
      <c r="O6" s="52" t="s">
        <v>267</v>
      </c>
      <c r="P6" s="52"/>
      <c r="Q6" s="52"/>
      <c r="R6" s="52"/>
      <c r="S6" s="52"/>
      <c r="T6" s="52"/>
      <c r="U6" s="52"/>
      <c r="V6" s="52"/>
      <c r="W6" s="52"/>
      <c r="X6" s="52"/>
      <c r="Y6" s="52"/>
      <c r="Z6" s="52"/>
      <c r="AA6" s="52"/>
      <c r="AB6" s="52"/>
      <c r="AC6" s="52"/>
      <c r="AD6" s="52"/>
      <c r="AE6" s="52"/>
      <c r="AF6" s="52"/>
      <c r="AG6" s="52"/>
      <c r="AH6" s="52"/>
      <c r="AI6" s="52"/>
      <c r="AJ6" s="52"/>
      <c r="AK6" s="52"/>
      <c r="AL6" s="52"/>
    </row>
    <row r="7" spans="1:39" ht="8.4499999999999993" customHeight="1" x14ac:dyDescent="0.4"/>
    <row r="8" spans="1:39" ht="14.1" customHeight="1" x14ac:dyDescent="0.4">
      <c r="C8" s="1751" t="s">
        <v>767</v>
      </c>
      <c r="D8" s="1751"/>
      <c r="E8" s="1751"/>
      <c r="F8" s="1751"/>
      <c r="G8" s="1751"/>
      <c r="H8" s="1751"/>
      <c r="I8" s="1751"/>
      <c r="J8" s="1751"/>
      <c r="K8" s="1751"/>
      <c r="L8" s="1751"/>
      <c r="M8" s="1751"/>
      <c r="N8" s="1751"/>
      <c r="O8" s="1751"/>
      <c r="P8" s="1751"/>
      <c r="Q8" s="1751"/>
      <c r="R8" s="1751"/>
      <c r="S8" s="1751"/>
      <c r="T8" s="1751"/>
      <c r="U8" s="1751"/>
      <c r="V8" s="1751"/>
      <c r="W8" s="1751"/>
      <c r="X8" s="1751"/>
      <c r="Y8" s="1751"/>
      <c r="Z8" s="1751"/>
      <c r="AA8" s="1751"/>
      <c r="AB8" s="1751"/>
      <c r="AC8" s="1751"/>
      <c r="AD8" s="1751"/>
      <c r="AE8" s="1751"/>
      <c r="AF8" s="1751"/>
      <c r="AG8" s="1751"/>
      <c r="AH8" s="1751"/>
      <c r="AI8" s="1751"/>
      <c r="AJ8" s="1751"/>
      <c r="AK8" s="1751"/>
    </row>
    <row r="9" spans="1:39" ht="14.1" customHeight="1" x14ac:dyDescent="0.4">
      <c r="C9" s="1751"/>
      <c r="D9" s="1751"/>
      <c r="E9" s="175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1"/>
      <c r="AG9" s="1751"/>
      <c r="AH9" s="1751"/>
      <c r="AI9" s="1751"/>
      <c r="AJ9" s="1751"/>
      <c r="AK9" s="1751"/>
      <c r="AL9" s="52"/>
    </row>
    <row r="10" spans="1:39" ht="9" customHeight="1" x14ac:dyDescent="0.4">
      <c r="C10" s="1751"/>
      <c r="D10" s="1751"/>
      <c r="E10" s="1751"/>
      <c r="F10" s="1751"/>
      <c r="G10" s="1751"/>
      <c r="H10" s="1751"/>
      <c r="I10" s="1751"/>
      <c r="J10" s="1751"/>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1"/>
      <c r="AI10" s="1751"/>
      <c r="AJ10" s="1751"/>
      <c r="AK10" s="1751"/>
    </row>
    <row r="11" spans="1:39" ht="14.1" customHeight="1" x14ac:dyDescent="0.4">
      <c r="C11" s="51" t="s">
        <v>529</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row>
    <row r="12" spans="1:39" ht="9" customHeight="1" thickBot="1" x14ac:dyDescent="0.45">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39" ht="14.1" hidden="1" customHeight="1" thickBot="1" x14ac:dyDescent="0.45">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39" ht="14.1" customHeight="1" thickBot="1" x14ac:dyDescent="0.45">
      <c r="C14" s="1950" t="s">
        <v>373</v>
      </c>
      <c r="D14" s="1951"/>
      <c r="E14" s="1951"/>
      <c r="F14" s="1951"/>
      <c r="G14" s="1951"/>
      <c r="H14" s="1952"/>
      <c r="I14" s="1953" t="str">
        <f>IF(入力シート!$M$13&lt;&gt;"",項目マップ!C156,"")</f>
        <v/>
      </c>
      <c r="J14" s="1954"/>
      <c r="K14" s="1954"/>
      <c r="L14" s="1954"/>
      <c r="M14" s="1954"/>
      <c r="N14" s="1954"/>
      <c r="O14" s="1954"/>
      <c r="P14" s="1954"/>
      <c r="Q14" s="1954"/>
      <c r="R14" s="1954"/>
      <c r="S14" s="1955"/>
      <c r="T14" s="1962" t="s">
        <v>374</v>
      </c>
      <c r="U14" s="1951"/>
      <c r="V14" s="1951"/>
      <c r="W14" s="1951"/>
      <c r="X14" s="1951"/>
      <c r="Y14" s="1952"/>
      <c r="Z14" s="1963" t="str">
        <f>IF(入力シート!$M$13&lt;&gt;"",項目マップ!C157,"")</f>
        <v/>
      </c>
      <c r="AA14" s="1964"/>
      <c r="AB14" s="1964"/>
      <c r="AC14" s="1964"/>
      <c r="AD14" s="1964"/>
      <c r="AE14" s="1964"/>
      <c r="AF14" s="1964"/>
      <c r="AG14" s="1964"/>
      <c r="AH14" s="1964"/>
      <c r="AI14" s="1964"/>
      <c r="AJ14" s="1965"/>
      <c r="AK14" s="52"/>
      <c r="AL14" s="52"/>
    </row>
    <row r="15" spans="1:39" ht="14.1" hidden="1" customHeight="1" thickBot="1" x14ac:dyDescent="0.45">
      <c r="C15" s="1956" t="s">
        <v>374</v>
      </c>
      <c r="D15" s="1957"/>
      <c r="E15" s="1957"/>
      <c r="F15" s="1957"/>
      <c r="G15" s="1957"/>
      <c r="H15" s="1958"/>
      <c r="I15" s="1959" t="str">
        <f>IF(入力シート!$M$13&lt;&gt;"",項目マップ!C157,"")</f>
        <v/>
      </c>
      <c r="J15" s="1960"/>
      <c r="K15" s="1960"/>
      <c r="L15" s="1960"/>
      <c r="M15" s="1960"/>
      <c r="N15" s="1960"/>
      <c r="O15" s="1960"/>
      <c r="P15" s="1960"/>
      <c r="Q15" s="1960"/>
      <c r="R15" s="1960"/>
      <c r="S15" s="1961"/>
      <c r="T15" s="52"/>
      <c r="U15" s="52"/>
      <c r="V15" s="52"/>
      <c r="W15" s="52"/>
      <c r="X15" s="52"/>
      <c r="Y15" s="52"/>
      <c r="Z15" s="52"/>
      <c r="AA15" s="52"/>
      <c r="AB15" s="52"/>
      <c r="AC15" s="52"/>
      <c r="AD15" s="52"/>
      <c r="AE15" s="52"/>
      <c r="AF15" s="52"/>
      <c r="AG15" s="52"/>
      <c r="AH15" s="52"/>
      <c r="AI15" s="52"/>
      <c r="AJ15" s="52"/>
      <c r="AK15" s="52"/>
      <c r="AL15" s="52"/>
    </row>
    <row r="16" spans="1:39" ht="12.6" customHeight="1" thickBot="1" x14ac:dyDescent="0.45">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row>
    <row r="17" spans="3:38" ht="14.1" hidden="1" customHeight="1" thickBot="1" x14ac:dyDescent="0.4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3:38" ht="12.95" customHeight="1" thickBot="1" x14ac:dyDescent="0.45">
      <c r="C18" s="1871" t="s">
        <v>530</v>
      </c>
      <c r="D18" s="1872"/>
      <c r="E18" s="1872"/>
      <c r="F18" s="1872"/>
      <c r="G18" s="1872"/>
      <c r="H18" s="1872"/>
      <c r="I18" s="1872"/>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3"/>
    </row>
    <row r="19" spans="3:38" ht="12.95" customHeight="1" x14ac:dyDescent="0.4">
      <c r="C19" s="76" t="s">
        <v>270</v>
      </c>
      <c r="D19" s="1720" t="s">
        <v>271</v>
      </c>
      <c r="E19" s="1720"/>
      <c r="F19" s="1721"/>
      <c r="G19" s="1721"/>
      <c r="H19" s="1721"/>
      <c r="I19" s="1721"/>
      <c r="J19" s="1721"/>
      <c r="K19" s="1722"/>
      <c r="L19" s="1946" t="str">
        <f>IF(入力シート!M13&lt;&gt;"",項目マップ!C13,"")</f>
        <v/>
      </c>
      <c r="M19" s="1947"/>
      <c r="N19" s="1947"/>
      <c r="O19" s="1947"/>
      <c r="P19" s="1947"/>
      <c r="Q19" s="1947"/>
      <c r="R19" s="1947"/>
      <c r="S19" s="1947"/>
      <c r="T19" s="1947"/>
      <c r="U19" s="1947"/>
      <c r="V19" s="1947"/>
      <c r="W19" s="1947"/>
      <c r="X19" s="1947"/>
      <c r="Y19" s="1947"/>
      <c r="Z19" s="1947"/>
      <c r="AA19" s="1947"/>
      <c r="AB19" s="1947"/>
      <c r="AC19" s="1947"/>
      <c r="AD19" s="1947"/>
      <c r="AE19" s="1947"/>
      <c r="AF19" s="1947"/>
      <c r="AG19" s="1947"/>
      <c r="AH19" s="1947"/>
      <c r="AI19" s="1947"/>
      <c r="AJ19" s="1947"/>
      <c r="AK19" s="1948"/>
    </row>
    <row r="20" spans="3:38" ht="12.95" customHeight="1" x14ac:dyDescent="0.4">
      <c r="C20" s="103" t="s">
        <v>272</v>
      </c>
      <c r="D20" s="1726" t="s">
        <v>273</v>
      </c>
      <c r="E20" s="1726"/>
      <c r="F20" s="1726"/>
      <c r="G20" s="1726"/>
      <c r="H20" s="1726"/>
      <c r="I20" s="1726"/>
      <c r="J20" s="1726"/>
      <c r="K20" s="1726"/>
      <c r="L20" s="1759" t="str">
        <f>IF(入力シート!M13&lt;&gt;"",項目マップ!C14,"")</f>
        <v/>
      </c>
      <c r="M20" s="1760"/>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949"/>
    </row>
    <row r="21" spans="3:38" ht="12.95" customHeight="1" x14ac:dyDescent="0.4">
      <c r="C21" s="104"/>
      <c r="D21" s="105"/>
      <c r="E21" s="105"/>
      <c r="F21" s="105"/>
      <c r="G21" s="105"/>
      <c r="H21" s="105"/>
      <c r="I21" s="105"/>
      <c r="J21" s="1739" t="s">
        <v>274</v>
      </c>
      <c r="K21" s="1740"/>
      <c r="L21" s="1741" t="str">
        <f>IF(入力シート!M13&lt;&gt;"",項目マップ!C15,"")</f>
        <v/>
      </c>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945"/>
    </row>
    <row r="22" spans="3:38" ht="12.95" customHeight="1" x14ac:dyDescent="0.4">
      <c r="C22" s="102" t="s">
        <v>275</v>
      </c>
      <c r="D22" s="1744" t="s">
        <v>276</v>
      </c>
      <c r="E22" s="1744"/>
      <c r="F22" s="1745"/>
      <c r="G22" s="1745"/>
      <c r="H22" s="1745"/>
      <c r="I22" s="1745"/>
      <c r="J22" s="1745"/>
      <c r="K22" s="1746"/>
      <c r="L22" s="1966" t="str">
        <f>IF(入力シート!M13&lt;&gt;"",項目マップ!C16,"")</f>
        <v/>
      </c>
      <c r="M22" s="1967"/>
      <c r="N22" s="1967"/>
      <c r="O22" s="1967"/>
      <c r="P22" s="1967"/>
      <c r="Q22" s="1967"/>
      <c r="R22" s="1967"/>
      <c r="S22" s="1967"/>
      <c r="T22" s="1968"/>
      <c r="U22" s="1668" t="s">
        <v>574</v>
      </c>
      <c r="V22" s="1668"/>
      <c r="W22" s="1668"/>
      <c r="X22" s="1668"/>
      <c r="Y22" s="1668"/>
      <c r="Z22" s="1969"/>
      <c r="AA22" s="1970" t="str">
        <f>IF(入力シート!M13&lt;&gt;"",項目マップ!C17,"")</f>
        <v/>
      </c>
      <c r="AB22" s="1967"/>
      <c r="AC22" s="1967"/>
      <c r="AD22" s="1967"/>
      <c r="AE22" s="1967"/>
      <c r="AF22" s="1967"/>
      <c r="AG22" s="1967"/>
      <c r="AH22" s="1967"/>
      <c r="AI22" s="1967"/>
      <c r="AJ22" s="1967"/>
      <c r="AK22" s="1971"/>
    </row>
    <row r="23" spans="3:38" ht="12.95" customHeight="1" x14ac:dyDescent="0.4">
      <c r="C23" s="49" t="s">
        <v>277</v>
      </c>
      <c r="D23" s="1658" t="s">
        <v>280</v>
      </c>
      <c r="E23" s="1658"/>
      <c r="F23" s="1658"/>
      <c r="G23" s="1658"/>
      <c r="H23" s="1658"/>
      <c r="I23" s="1658"/>
      <c r="J23" s="1658"/>
      <c r="K23" s="1658"/>
      <c r="L23" s="1755"/>
      <c r="M23" s="1755"/>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972"/>
    </row>
    <row r="24" spans="3:38" ht="12.95" customHeight="1" x14ac:dyDescent="0.4">
      <c r="C24" s="50"/>
      <c r="D24" s="1711" t="s">
        <v>281</v>
      </c>
      <c r="E24" s="1712"/>
      <c r="F24" s="1712"/>
      <c r="G24" s="1712"/>
      <c r="H24" s="1712"/>
      <c r="I24" s="1712"/>
      <c r="J24" s="1712"/>
      <c r="K24" s="1713"/>
      <c r="L24" s="1757" t="str">
        <f>IF(入力シート!M13&lt;&gt;"",項目マップ!C18,"")</f>
        <v/>
      </c>
      <c r="M24" s="1666"/>
      <c r="N24" s="1666"/>
      <c r="O24" s="1666"/>
      <c r="P24" s="1666"/>
      <c r="Q24" s="1666"/>
      <c r="R24" s="1666"/>
      <c r="S24" s="1666"/>
      <c r="T24" s="1758"/>
      <c r="U24" s="1712" t="s">
        <v>282</v>
      </c>
      <c r="V24" s="1712"/>
      <c r="W24" s="1712"/>
      <c r="X24" s="1712"/>
      <c r="Y24" s="1712"/>
      <c r="Z24" s="1712"/>
      <c r="AA24" s="1713" t="str">
        <f>IF(入力シート!M13&lt;&gt;"",項目マップ!C19,"")</f>
        <v/>
      </c>
      <c r="AB24" s="1666"/>
      <c r="AC24" s="1666"/>
      <c r="AD24" s="1666"/>
      <c r="AE24" s="1666"/>
      <c r="AF24" s="1666"/>
      <c r="AG24" s="1666"/>
      <c r="AH24" s="1666"/>
      <c r="AI24" s="1666"/>
      <c r="AJ24" s="1666"/>
      <c r="AK24" s="1929"/>
    </row>
    <row r="25" spans="3:38" ht="12.95" customHeight="1" x14ac:dyDescent="0.4">
      <c r="C25" s="81"/>
      <c r="D25" s="1976" t="s">
        <v>984</v>
      </c>
      <c r="E25" s="1977"/>
      <c r="F25" s="1977"/>
      <c r="G25" s="1977"/>
      <c r="H25" s="1977"/>
      <c r="I25" s="1977"/>
      <c r="J25" s="1977"/>
      <c r="K25" s="1978"/>
      <c r="L25" s="1979" t="str">
        <f>IF(入力シート!M13&lt;&gt;"",項目マップ!C20,"")</f>
        <v/>
      </c>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1"/>
    </row>
    <row r="26" spans="3:38" ht="8.1" customHeight="1" thickBot="1" x14ac:dyDescent="0.45">
      <c r="C26" s="432"/>
      <c r="D26" s="1985"/>
      <c r="E26" s="1985"/>
      <c r="F26" s="1985"/>
      <c r="G26" s="1985"/>
      <c r="H26" s="1985"/>
      <c r="I26" s="1985"/>
      <c r="J26" s="1985"/>
      <c r="K26" s="1985"/>
      <c r="L26" s="1985"/>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row>
    <row r="27" spans="3:38" ht="14.1" customHeight="1" thickBot="1" x14ac:dyDescent="0.45">
      <c r="C27" s="1871" t="s">
        <v>530</v>
      </c>
      <c r="D27" s="1872"/>
      <c r="E27" s="1872"/>
      <c r="F27" s="1872"/>
      <c r="G27" s="1872"/>
      <c r="H27" s="1872"/>
      <c r="I27" s="1872"/>
      <c r="J27" s="1872"/>
      <c r="K27" s="1872"/>
      <c r="L27" s="1872"/>
      <c r="M27" s="1872"/>
      <c r="N27" s="1872"/>
      <c r="O27" s="1872"/>
      <c r="P27" s="1872"/>
      <c r="Q27" s="1872"/>
      <c r="R27" s="1872"/>
      <c r="S27" s="1872"/>
      <c r="T27" s="1872"/>
      <c r="U27" s="1872"/>
      <c r="V27" s="1872"/>
      <c r="W27" s="1872"/>
      <c r="X27" s="1872"/>
      <c r="Y27" s="1872"/>
      <c r="Z27" s="1872"/>
      <c r="AA27" s="1872"/>
      <c r="AB27" s="1872"/>
      <c r="AC27" s="1872"/>
      <c r="AD27" s="1872"/>
      <c r="AE27" s="1872"/>
      <c r="AF27" s="1872"/>
      <c r="AG27" s="1872"/>
      <c r="AH27" s="1872"/>
      <c r="AI27" s="1872"/>
      <c r="AJ27" s="1872"/>
      <c r="AK27" s="1873"/>
    </row>
    <row r="28" spans="3:38" ht="14.1" customHeight="1" x14ac:dyDescent="0.4">
      <c r="C28" s="60" t="s">
        <v>295</v>
      </c>
      <c r="D28" s="1930" t="s">
        <v>296</v>
      </c>
      <c r="E28" s="1930"/>
      <c r="F28" s="1931"/>
      <c r="G28" s="1931"/>
      <c r="H28" s="1931"/>
      <c r="I28" s="1931"/>
      <c r="J28" s="1931"/>
      <c r="K28" s="1932"/>
      <c r="L28" s="1986" t="str">
        <f>IF(入力シート!M13&lt;&gt;"",IF(入力シート!M13&lt;&gt;"",項目マップ!C29,""),"")</f>
        <v/>
      </c>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8"/>
    </row>
    <row r="29" spans="3:38" ht="14.1" customHeight="1" x14ac:dyDescent="0.4">
      <c r="C29" s="106" t="s">
        <v>297</v>
      </c>
      <c r="D29" s="1814" t="s">
        <v>271</v>
      </c>
      <c r="E29" s="1814"/>
      <c r="F29" s="1815"/>
      <c r="G29" s="1815"/>
      <c r="H29" s="1815"/>
      <c r="I29" s="1815"/>
      <c r="J29" s="1815"/>
      <c r="K29" s="1816"/>
      <c r="L29" s="1823" t="str">
        <f>IF(入力シート!M13&lt;&gt;"",IF(入力シート!M13&lt;&gt;"",項目マップ!C30,""),"")</f>
        <v/>
      </c>
      <c r="M29" s="1824"/>
      <c r="N29" s="1824"/>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925"/>
    </row>
    <row r="30" spans="3:38" ht="14.1" customHeight="1" x14ac:dyDescent="0.4">
      <c r="C30" s="76" t="s">
        <v>275</v>
      </c>
      <c r="D30" s="1613" t="s">
        <v>273</v>
      </c>
      <c r="E30" s="1613"/>
      <c r="F30" s="1613"/>
      <c r="G30" s="1613"/>
      <c r="H30" s="1613"/>
      <c r="I30" s="1613"/>
      <c r="J30" s="1613"/>
      <c r="K30" s="1613"/>
      <c r="L30" s="1973" t="str">
        <f>IF(入力シート!M13&lt;&gt;"",IF(入力シート!M13&lt;&gt;"",項目マップ!C31,""),"")</f>
        <v/>
      </c>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5"/>
    </row>
    <row r="31" spans="3:38" ht="14.1" customHeight="1" x14ac:dyDescent="0.4">
      <c r="C31" s="76"/>
      <c r="D31" s="246"/>
      <c r="E31" s="246"/>
      <c r="F31" s="246"/>
      <c r="G31" s="246"/>
      <c r="H31" s="246"/>
      <c r="I31" s="246"/>
      <c r="J31" s="1808" t="s">
        <v>274</v>
      </c>
      <c r="K31" s="1809"/>
      <c r="L31" s="1982" t="str">
        <f>IF(入力シート!M13&lt;&gt;"",IF(入力シート!M13&lt;&gt;"",項目マップ!C32,""),"")</f>
        <v/>
      </c>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4"/>
    </row>
    <row r="32" spans="3:38" ht="14.1" customHeight="1" x14ac:dyDescent="0.4">
      <c r="C32" s="106" t="s">
        <v>277</v>
      </c>
      <c r="D32" s="1814" t="s">
        <v>276</v>
      </c>
      <c r="E32" s="1814"/>
      <c r="F32" s="1815"/>
      <c r="G32" s="1815"/>
      <c r="H32" s="1815"/>
      <c r="I32" s="1815"/>
      <c r="J32" s="1815"/>
      <c r="K32" s="1816"/>
      <c r="L32" s="1989" t="str">
        <f>IF(入力シート!M13&lt;&gt;"",IF(入力シート!M13&lt;&gt;"",項目マップ!C33,""),"")</f>
        <v/>
      </c>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1"/>
    </row>
    <row r="33" spans="2:38" ht="14.1" customHeight="1" x14ac:dyDescent="0.4">
      <c r="C33" s="76" t="s">
        <v>279</v>
      </c>
      <c r="D33" s="1720" t="s">
        <v>278</v>
      </c>
      <c r="E33" s="1720"/>
      <c r="F33" s="1721"/>
      <c r="G33" s="1721"/>
      <c r="H33" s="1721"/>
      <c r="I33" s="1721"/>
      <c r="J33" s="1721"/>
      <c r="K33" s="1722"/>
      <c r="L33" s="1989" t="str">
        <f>IF(入力シート!M13&lt;&gt;"",IF(入力シート!M13&lt;&gt;"",項目マップ!C34,""),"")</f>
        <v/>
      </c>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1"/>
    </row>
    <row r="34" spans="2:38" ht="14.1" customHeight="1" x14ac:dyDescent="0.4">
      <c r="C34" s="103" t="s">
        <v>284</v>
      </c>
      <c r="D34" s="1726" t="s">
        <v>280</v>
      </c>
      <c r="E34" s="1726"/>
      <c r="F34" s="1726"/>
      <c r="G34" s="1726"/>
      <c r="H34" s="1726"/>
      <c r="I34" s="1726"/>
      <c r="J34" s="1726"/>
      <c r="K34" s="1726"/>
      <c r="L34" s="1727"/>
      <c r="M34" s="1727"/>
      <c r="N34" s="1727"/>
      <c r="O34" s="1727"/>
      <c r="P34" s="1727"/>
      <c r="Q34" s="1727"/>
      <c r="R34" s="1727"/>
      <c r="S34" s="1727"/>
      <c r="T34" s="1727"/>
      <c r="U34" s="1727"/>
      <c r="V34" s="1727"/>
      <c r="W34" s="1727"/>
      <c r="X34" s="1727"/>
      <c r="Y34" s="1727"/>
      <c r="Z34" s="1727"/>
      <c r="AA34" s="1727"/>
      <c r="AB34" s="1727"/>
      <c r="AC34" s="1727"/>
      <c r="AD34" s="1727"/>
      <c r="AE34" s="1727"/>
      <c r="AF34" s="1727"/>
      <c r="AG34" s="1727"/>
      <c r="AH34" s="1727"/>
      <c r="AI34" s="1727"/>
      <c r="AJ34" s="1727"/>
      <c r="AK34" s="1927"/>
    </row>
    <row r="35" spans="2:38" ht="14.1" customHeight="1" x14ac:dyDescent="0.4">
      <c r="C35" s="53"/>
      <c r="D35" s="1711" t="s">
        <v>281</v>
      </c>
      <c r="E35" s="1712"/>
      <c r="F35" s="1712"/>
      <c r="G35" s="1712"/>
      <c r="H35" s="1712"/>
      <c r="I35" s="1712"/>
      <c r="J35" s="1712"/>
      <c r="K35" s="1713"/>
      <c r="L35" s="1729" t="str">
        <f>IF(入力シート!M13&lt;&gt;"",IF(入力シート!M13&lt;&gt;"",項目マップ!C35,""),"")</f>
        <v/>
      </c>
      <c r="M35" s="1730"/>
      <c r="N35" s="1730"/>
      <c r="O35" s="1730"/>
      <c r="P35" s="1730"/>
      <c r="Q35" s="1730"/>
      <c r="R35" s="1730"/>
      <c r="S35" s="1730"/>
      <c r="T35" s="1731"/>
      <c r="U35" s="1732" t="s">
        <v>282</v>
      </c>
      <c r="V35" s="1732"/>
      <c r="W35" s="1732"/>
      <c r="X35" s="1732"/>
      <c r="Y35" s="1732"/>
      <c r="Z35" s="1732"/>
      <c r="AA35" s="1713" t="str">
        <f>IF(入力シート!M13&lt;&gt;"",IF(入力シート!M13&lt;&gt;"",項目マップ!C36,""),"")</f>
        <v/>
      </c>
      <c r="AB35" s="1666"/>
      <c r="AC35" s="1666"/>
      <c r="AD35" s="1666"/>
      <c r="AE35" s="1666"/>
      <c r="AF35" s="1666"/>
      <c r="AG35" s="1666"/>
      <c r="AH35" s="1666"/>
      <c r="AI35" s="1666"/>
      <c r="AJ35" s="1666"/>
      <c r="AK35" s="1929"/>
    </row>
    <row r="36" spans="2:38" ht="14.1" customHeight="1" x14ac:dyDescent="0.4">
      <c r="C36" s="435"/>
      <c r="D36" s="1802" t="s">
        <v>984</v>
      </c>
      <c r="E36" s="1803"/>
      <c r="F36" s="1803"/>
      <c r="G36" s="1803"/>
      <c r="H36" s="1803"/>
      <c r="I36" s="1803"/>
      <c r="J36" s="1803"/>
      <c r="K36" s="1804"/>
      <c r="L36" s="1776" t="str">
        <f>IF(入力シート!M13&lt;&gt;"",IF(入力シート!M13&lt;&gt;"",項目マップ!C37,""),"")</f>
        <v/>
      </c>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994"/>
    </row>
    <row r="37" spans="2:38" ht="9.9499999999999993" customHeight="1" x14ac:dyDescent="0.4">
      <c r="D37" s="246"/>
      <c r="E37" s="246"/>
      <c r="F37" s="246"/>
      <c r="G37" s="246"/>
      <c r="H37" s="246"/>
      <c r="I37" s="246"/>
      <c r="J37" s="246"/>
      <c r="K37" s="246"/>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row>
    <row r="38" spans="2:38" ht="14.1" customHeight="1" x14ac:dyDescent="0.4">
      <c r="B38" s="1877" t="s">
        <v>531</v>
      </c>
      <c r="C38" s="1877"/>
      <c r="D38" s="1877"/>
      <c r="E38" s="1877"/>
      <c r="F38" s="1877"/>
      <c r="G38" s="1877"/>
      <c r="H38" s="1877"/>
      <c r="I38" s="1877"/>
      <c r="J38" s="1877"/>
      <c r="K38" s="1877"/>
      <c r="L38" s="1877"/>
      <c r="M38" s="1877"/>
      <c r="N38" s="1877"/>
      <c r="O38" s="1877"/>
      <c r="P38" s="1877"/>
      <c r="Q38" s="1877"/>
      <c r="R38" s="1877"/>
      <c r="S38" s="1877"/>
      <c r="T38" s="1877"/>
      <c r="U38" s="1877"/>
      <c r="V38" s="1877"/>
      <c r="W38" s="1877"/>
      <c r="X38" s="1877"/>
      <c r="Y38" s="1877"/>
      <c r="Z38" s="1877"/>
      <c r="AA38" s="1877"/>
      <c r="AB38" s="1877"/>
      <c r="AC38" s="1877"/>
      <c r="AD38" s="1877"/>
      <c r="AE38" s="1877"/>
      <c r="AF38" s="1877"/>
      <c r="AG38" s="1877"/>
      <c r="AH38" s="1877"/>
      <c r="AI38" s="1877"/>
      <c r="AJ38" s="1877"/>
      <c r="AK38" s="1877"/>
      <c r="AL38" s="1877"/>
    </row>
    <row r="39" spans="2:38" ht="5.0999999999999996" customHeight="1" x14ac:dyDescent="0.4">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row>
    <row r="40" spans="2:38" ht="14.1" customHeight="1" x14ac:dyDescent="0.4">
      <c r="C40" s="1992" t="s">
        <v>532</v>
      </c>
      <c r="D40" s="1992"/>
      <c r="E40" s="1992"/>
      <c r="F40" s="1992"/>
      <c r="G40" s="1992"/>
      <c r="H40" s="1992"/>
      <c r="I40" s="1992"/>
      <c r="J40" s="1992"/>
      <c r="K40" s="1992"/>
      <c r="L40" s="1992"/>
      <c r="M40" s="1992" t="s">
        <v>533</v>
      </c>
      <c r="N40" s="1992"/>
      <c r="O40" s="1992"/>
      <c r="P40" s="1992"/>
      <c r="Q40" s="1992"/>
      <c r="R40" s="1992"/>
      <c r="S40" s="1992"/>
      <c r="T40" s="1992"/>
      <c r="U40" s="1992"/>
      <c r="V40" s="1992"/>
      <c r="W40" s="1992"/>
      <c r="X40" s="1992"/>
      <c r="Y40" s="1992"/>
      <c r="Z40" s="1992" t="s">
        <v>419</v>
      </c>
      <c r="AA40" s="1992"/>
      <c r="AB40" s="1992"/>
      <c r="AC40" s="1992"/>
      <c r="AD40" s="1992"/>
      <c r="AE40" s="1992"/>
      <c r="AF40" s="1992"/>
      <c r="AG40" s="1992"/>
      <c r="AH40" s="1992"/>
      <c r="AI40" s="1992"/>
      <c r="AJ40" s="1992"/>
      <c r="AK40" s="1992"/>
    </row>
    <row r="41" spans="2:38" ht="14.1" customHeight="1" x14ac:dyDescent="0.4">
      <c r="C41" s="1993" t="str">
        <f>IF(入力シート!M13&lt;&gt;"",IF(入力シート!E257&lt;&gt;"",入力シート!E257,""),"")</f>
        <v/>
      </c>
      <c r="D41" s="1993"/>
      <c r="E41" s="1993"/>
      <c r="F41" s="1993"/>
      <c r="G41" s="1993"/>
      <c r="H41" s="1993"/>
      <c r="I41" s="1993"/>
      <c r="J41" s="1993"/>
      <c r="K41" s="1993"/>
      <c r="L41" s="1993"/>
      <c r="M41" s="1993" t="str">
        <f>IF(入力シート!M13&lt;&gt;"",IF(入力シート!P257&lt;&gt;"",入力シート!P257,""),"")</f>
        <v/>
      </c>
      <c r="N41" s="1993"/>
      <c r="O41" s="1993"/>
      <c r="P41" s="1993"/>
      <c r="Q41" s="1993"/>
      <c r="R41" s="1993"/>
      <c r="S41" s="1993"/>
      <c r="T41" s="1993"/>
      <c r="U41" s="1993"/>
      <c r="V41" s="1993"/>
      <c r="W41" s="1993"/>
      <c r="X41" s="1993"/>
      <c r="Y41" s="1993"/>
      <c r="Z41" s="1993" t="str">
        <f>IF(入力シート!M13&lt;&gt;"",IF(入力シート!AE257&lt;&gt;"",入力シート!AE257,""),"")</f>
        <v/>
      </c>
      <c r="AA41" s="1993"/>
      <c r="AB41" s="1993"/>
      <c r="AC41" s="1993"/>
      <c r="AD41" s="1993"/>
      <c r="AE41" s="1993"/>
      <c r="AF41" s="1993"/>
      <c r="AG41" s="1993"/>
      <c r="AH41" s="1993"/>
      <c r="AI41" s="1993"/>
      <c r="AJ41" s="1993"/>
      <c r="AK41" s="1993"/>
    </row>
    <row r="42" spans="2:38" ht="14.1" customHeight="1" x14ac:dyDescent="0.4">
      <c r="C42" s="1943" t="str">
        <f>IF(入力シート!M13&lt;&gt;"",IF(入力シート!E258&lt;&gt;"",入力シート!E258,""),"")</f>
        <v/>
      </c>
      <c r="D42" s="1943"/>
      <c r="E42" s="1943"/>
      <c r="F42" s="1943"/>
      <c r="G42" s="1943"/>
      <c r="H42" s="1943"/>
      <c r="I42" s="1943"/>
      <c r="J42" s="1943"/>
      <c r="K42" s="1943"/>
      <c r="L42" s="1943"/>
      <c r="M42" s="1943" t="str">
        <f>IF(入力シート!M13&lt;&gt;"",IF(入力シート!P258&lt;&gt;"",入力シート!P258,""),"")</f>
        <v/>
      </c>
      <c r="N42" s="1943"/>
      <c r="O42" s="1943"/>
      <c r="P42" s="1943"/>
      <c r="Q42" s="1943"/>
      <c r="R42" s="1943"/>
      <c r="S42" s="1943"/>
      <c r="T42" s="1943"/>
      <c r="U42" s="1943"/>
      <c r="V42" s="1943"/>
      <c r="W42" s="1943"/>
      <c r="X42" s="1943"/>
      <c r="Y42" s="1943"/>
      <c r="Z42" s="1943" t="str">
        <f>IF(入力シート!M13&lt;&gt;"",IF(入力シート!AE258&lt;&gt;"",入力シート!AE258,""),"")</f>
        <v/>
      </c>
      <c r="AA42" s="1943"/>
      <c r="AB42" s="1943"/>
      <c r="AC42" s="1943"/>
      <c r="AD42" s="1943"/>
      <c r="AE42" s="1943"/>
      <c r="AF42" s="1943"/>
      <c r="AG42" s="1943"/>
      <c r="AH42" s="1943"/>
      <c r="AI42" s="1943"/>
      <c r="AJ42" s="1943"/>
      <c r="AK42" s="1943"/>
    </row>
    <row r="43" spans="2:38" ht="14.1" customHeight="1" x14ac:dyDescent="0.4">
      <c r="C43" s="1943" t="str">
        <f>IF(入力シート!M13&lt;&gt;"",IF(入力シート!E259&lt;&gt;"",入力シート!E259,""),"")</f>
        <v/>
      </c>
      <c r="D43" s="1943"/>
      <c r="E43" s="1943"/>
      <c r="F43" s="1943"/>
      <c r="G43" s="1943"/>
      <c r="H43" s="1943"/>
      <c r="I43" s="1943"/>
      <c r="J43" s="1943"/>
      <c r="K43" s="1943"/>
      <c r="L43" s="1943"/>
      <c r="M43" s="1943" t="str">
        <f>IF(入力シート!M13&lt;&gt;"",IF(入力シート!P259&lt;&gt;"",入力シート!P259,""),"")</f>
        <v/>
      </c>
      <c r="N43" s="1943"/>
      <c r="O43" s="1943"/>
      <c r="P43" s="1943"/>
      <c r="Q43" s="1943"/>
      <c r="R43" s="1943"/>
      <c r="S43" s="1943"/>
      <c r="T43" s="1943"/>
      <c r="U43" s="1943"/>
      <c r="V43" s="1943"/>
      <c r="W43" s="1943"/>
      <c r="X43" s="1943"/>
      <c r="Y43" s="1943"/>
      <c r="Z43" s="1943" t="str">
        <f>IF(入力シート!M13&lt;&gt;"",IF(入力シート!AE259&lt;&gt;"",入力シート!AE259,""),"")</f>
        <v/>
      </c>
      <c r="AA43" s="1943"/>
      <c r="AB43" s="1943"/>
      <c r="AC43" s="1943"/>
      <c r="AD43" s="1943"/>
      <c r="AE43" s="1943"/>
      <c r="AF43" s="1943"/>
      <c r="AG43" s="1943"/>
      <c r="AH43" s="1943"/>
      <c r="AI43" s="1943"/>
      <c r="AJ43" s="1943"/>
      <c r="AK43" s="1943"/>
    </row>
    <row r="44" spans="2:38" ht="14.1" customHeight="1" x14ac:dyDescent="0.4">
      <c r="C44" s="1942" t="str">
        <f>IF(入力シート!M13&lt;&gt;"",IF(入力シート!E260&lt;&gt;"",入力シート!E260,""),"")</f>
        <v/>
      </c>
      <c r="D44" s="1942"/>
      <c r="E44" s="1942"/>
      <c r="F44" s="1942"/>
      <c r="G44" s="1942"/>
      <c r="H44" s="1942"/>
      <c r="I44" s="1942"/>
      <c r="J44" s="1942"/>
      <c r="K44" s="1942"/>
      <c r="L44" s="1942"/>
      <c r="M44" s="1942" t="str">
        <f>IF(入力シート!M13&lt;&gt;"",IF(入力シート!P260&lt;&gt;"",入力シート!P260,""),"")</f>
        <v/>
      </c>
      <c r="N44" s="1942"/>
      <c r="O44" s="1942"/>
      <c r="P44" s="1942"/>
      <c r="Q44" s="1942"/>
      <c r="R44" s="1942"/>
      <c r="S44" s="1942"/>
      <c r="T44" s="1942"/>
      <c r="U44" s="1942"/>
      <c r="V44" s="1942"/>
      <c r="W44" s="1942"/>
      <c r="X44" s="1942"/>
      <c r="Y44" s="1942"/>
      <c r="Z44" s="1942" t="str">
        <f>IF(入力シート!M13&lt;&gt;"",IF(入力シート!AE260&lt;&gt;"",入力シート!AE260,""),"")</f>
        <v/>
      </c>
      <c r="AA44" s="1942"/>
      <c r="AB44" s="1942"/>
      <c r="AC44" s="1942"/>
      <c r="AD44" s="1942"/>
      <c r="AE44" s="1942"/>
      <c r="AF44" s="1942"/>
      <c r="AG44" s="1942"/>
      <c r="AH44" s="1942"/>
      <c r="AI44" s="1942"/>
      <c r="AJ44" s="1942"/>
      <c r="AK44" s="1942"/>
    </row>
    <row r="45" spans="2:38" ht="5.0999999999999996" customHeight="1" x14ac:dyDescent="0.4">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2:38" ht="15" customHeight="1" x14ac:dyDescent="0.4">
      <c r="C46" s="89" t="s">
        <v>534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2:38" ht="9.9499999999999993" customHeight="1" x14ac:dyDescent="0.4">
      <c r="C47" s="1936" t="str">
        <f>IF(入力シート!M13&lt;&gt;"",IF(入力シート!E263&lt;&gt;"",入力シート!E263,""),"")</f>
        <v/>
      </c>
      <c r="D47" s="1937"/>
      <c r="E47" s="1937"/>
      <c r="F47" s="1937"/>
      <c r="G47" s="1937"/>
      <c r="H47" s="1937"/>
      <c r="I47" s="1937"/>
      <c r="J47" s="1937"/>
      <c r="K47" s="1937"/>
      <c r="L47" s="1937"/>
      <c r="M47" s="1937"/>
      <c r="N47" s="1937"/>
      <c r="O47" s="1937"/>
      <c r="P47" s="1937"/>
      <c r="Q47" s="1937"/>
      <c r="R47" s="1937"/>
      <c r="S47" s="1937"/>
      <c r="T47" s="1937"/>
      <c r="U47" s="1937"/>
      <c r="V47" s="1937"/>
      <c r="W47" s="1937"/>
      <c r="X47" s="1937"/>
      <c r="Y47" s="1937"/>
      <c r="Z47" s="1937"/>
      <c r="AA47" s="1937"/>
      <c r="AB47" s="1937"/>
      <c r="AC47" s="1937"/>
      <c r="AD47" s="1937"/>
      <c r="AE47" s="1937"/>
      <c r="AF47" s="1937"/>
      <c r="AG47" s="1937"/>
      <c r="AH47" s="1937"/>
      <c r="AI47" s="1937"/>
      <c r="AJ47" s="1937"/>
      <c r="AK47" s="1938"/>
    </row>
    <row r="48" spans="2:38" ht="9.9499999999999993" customHeight="1" x14ac:dyDescent="0.4">
      <c r="C48" s="1806"/>
      <c r="D48" s="1597"/>
      <c r="E48" s="1597"/>
      <c r="F48" s="1597"/>
      <c r="G48" s="1597"/>
      <c r="H48" s="1597"/>
      <c r="I48" s="1597"/>
      <c r="J48" s="1597"/>
      <c r="K48" s="1597"/>
      <c r="L48" s="1597"/>
      <c r="M48" s="1597"/>
      <c r="N48" s="1597"/>
      <c r="O48" s="1597"/>
      <c r="P48" s="1597"/>
      <c r="Q48" s="1597"/>
      <c r="R48" s="1597"/>
      <c r="S48" s="1597"/>
      <c r="T48" s="1597"/>
      <c r="U48" s="1597"/>
      <c r="V48" s="1597"/>
      <c r="W48" s="1597"/>
      <c r="X48" s="1597"/>
      <c r="Y48" s="1597"/>
      <c r="Z48" s="1597"/>
      <c r="AA48" s="1597"/>
      <c r="AB48" s="1597"/>
      <c r="AC48" s="1597"/>
      <c r="AD48" s="1597"/>
      <c r="AE48" s="1597"/>
      <c r="AF48" s="1597"/>
      <c r="AG48" s="1597"/>
      <c r="AH48" s="1597"/>
      <c r="AI48" s="1597"/>
      <c r="AJ48" s="1597"/>
      <c r="AK48" s="1928"/>
    </row>
    <row r="49" spans="3:37" ht="9.9499999999999993" customHeight="1" x14ac:dyDescent="0.4">
      <c r="C49" s="1806"/>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c r="AE49" s="1597"/>
      <c r="AF49" s="1597"/>
      <c r="AG49" s="1597"/>
      <c r="AH49" s="1597"/>
      <c r="AI49" s="1597"/>
      <c r="AJ49" s="1597"/>
      <c r="AK49" s="1928"/>
    </row>
    <row r="50" spans="3:37" ht="9.9499999999999993" customHeight="1" x14ac:dyDescent="0.4">
      <c r="C50" s="1806"/>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1597"/>
      <c r="AB50" s="1597"/>
      <c r="AC50" s="1597"/>
      <c r="AD50" s="1597"/>
      <c r="AE50" s="1597"/>
      <c r="AF50" s="1597"/>
      <c r="AG50" s="1597"/>
      <c r="AH50" s="1597"/>
      <c r="AI50" s="1597"/>
      <c r="AJ50" s="1597"/>
      <c r="AK50" s="1928"/>
    </row>
    <row r="51" spans="3:37" ht="9.9499999999999993" customHeight="1" x14ac:dyDescent="0.4">
      <c r="C51" s="1806"/>
      <c r="D51" s="1597"/>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1597"/>
      <c r="AB51" s="1597"/>
      <c r="AC51" s="1597"/>
      <c r="AD51" s="1597"/>
      <c r="AE51" s="1597"/>
      <c r="AF51" s="1597"/>
      <c r="AG51" s="1597"/>
      <c r="AH51" s="1597"/>
      <c r="AI51" s="1597"/>
      <c r="AJ51" s="1597"/>
      <c r="AK51" s="1928"/>
    </row>
    <row r="52" spans="3:37" ht="9.9499999999999993" customHeight="1" x14ac:dyDescent="0.4">
      <c r="C52" s="1806"/>
      <c r="D52" s="1597"/>
      <c r="E52" s="1597"/>
      <c r="F52" s="1597"/>
      <c r="G52" s="1597"/>
      <c r="H52" s="1597"/>
      <c r="I52" s="1597"/>
      <c r="J52" s="1597"/>
      <c r="K52" s="1597"/>
      <c r="L52" s="1597"/>
      <c r="M52" s="1597"/>
      <c r="N52" s="1597"/>
      <c r="O52" s="1597"/>
      <c r="P52" s="1597"/>
      <c r="Q52" s="1597"/>
      <c r="R52" s="1597"/>
      <c r="S52" s="1597"/>
      <c r="T52" s="1597"/>
      <c r="U52" s="1597"/>
      <c r="V52" s="1597"/>
      <c r="W52" s="1597"/>
      <c r="X52" s="1597"/>
      <c r="Y52" s="1597"/>
      <c r="Z52" s="1597"/>
      <c r="AA52" s="1597"/>
      <c r="AB52" s="1597"/>
      <c r="AC52" s="1597"/>
      <c r="AD52" s="1597"/>
      <c r="AE52" s="1597"/>
      <c r="AF52" s="1597"/>
      <c r="AG52" s="1597"/>
      <c r="AH52" s="1597"/>
      <c r="AI52" s="1597"/>
      <c r="AJ52" s="1597"/>
      <c r="AK52" s="1928"/>
    </row>
    <row r="53" spans="3:37" ht="9.9499999999999993" customHeight="1" x14ac:dyDescent="0.4">
      <c r="C53" s="1806"/>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1597"/>
      <c r="AB53" s="1597"/>
      <c r="AC53" s="1597"/>
      <c r="AD53" s="1597"/>
      <c r="AE53" s="1597"/>
      <c r="AF53" s="1597"/>
      <c r="AG53" s="1597"/>
      <c r="AH53" s="1597"/>
      <c r="AI53" s="1597"/>
      <c r="AJ53" s="1597"/>
      <c r="AK53" s="1928"/>
    </row>
    <row r="54" spans="3:37" ht="9.9499999999999993" customHeight="1" x14ac:dyDescent="0.4">
      <c r="C54" s="1806"/>
      <c r="D54" s="1597"/>
      <c r="E54" s="1597"/>
      <c r="F54" s="1597"/>
      <c r="G54" s="1597"/>
      <c r="H54" s="1597"/>
      <c r="I54" s="1597"/>
      <c r="J54" s="1597"/>
      <c r="K54" s="1597"/>
      <c r="L54" s="1597"/>
      <c r="M54" s="1597"/>
      <c r="N54" s="1597"/>
      <c r="O54" s="1597"/>
      <c r="P54" s="1597"/>
      <c r="Q54" s="1597"/>
      <c r="R54" s="1597"/>
      <c r="S54" s="1597"/>
      <c r="T54" s="1597"/>
      <c r="U54" s="1597"/>
      <c r="V54" s="1597"/>
      <c r="W54" s="1597"/>
      <c r="X54" s="1597"/>
      <c r="Y54" s="1597"/>
      <c r="Z54" s="1597"/>
      <c r="AA54" s="1597"/>
      <c r="AB54" s="1597"/>
      <c r="AC54" s="1597"/>
      <c r="AD54" s="1597"/>
      <c r="AE54" s="1597"/>
      <c r="AF54" s="1597"/>
      <c r="AG54" s="1597"/>
      <c r="AH54" s="1597"/>
      <c r="AI54" s="1597"/>
      <c r="AJ54" s="1597"/>
      <c r="AK54" s="1928"/>
    </row>
    <row r="55" spans="3:37" ht="9.9499999999999993" customHeight="1" x14ac:dyDescent="0.4">
      <c r="C55" s="1806"/>
      <c r="D55" s="1597"/>
      <c r="E55" s="1597"/>
      <c r="F55" s="1597"/>
      <c r="G55" s="1597"/>
      <c r="H55" s="1597"/>
      <c r="I55" s="1597"/>
      <c r="J55" s="1597"/>
      <c r="K55" s="1597"/>
      <c r="L55" s="1597"/>
      <c r="M55" s="1597"/>
      <c r="N55" s="1597"/>
      <c r="O55" s="1597"/>
      <c r="P55" s="1597"/>
      <c r="Q55" s="1597"/>
      <c r="R55" s="1597"/>
      <c r="S55" s="1597"/>
      <c r="T55" s="1597"/>
      <c r="U55" s="1597"/>
      <c r="V55" s="1597"/>
      <c r="W55" s="1597"/>
      <c r="X55" s="1597"/>
      <c r="Y55" s="1597"/>
      <c r="Z55" s="1597"/>
      <c r="AA55" s="1597"/>
      <c r="AB55" s="1597"/>
      <c r="AC55" s="1597"/>
      <c r="AD55" s="1597"/>
      <c r="AE55" s="1597"/>
      <c r="AF55" s="1597"/>
      <c r="AG55" s="1597"/>
      <c r="AH55" s="1597"/>
      <c r="AI55" s="1597"/>
      <c r="AJ55" s="1597"/>
      <c r="AK55" s="1928"/>
    </row>
    <row r="56" spans="3:37" ht="9.9499999999999993" customHeight="1" x14ac:dyDescent="0.4">
      <c r="C56" s="1939"/>
      <c r="D56" s="1940"/>
      <c r="E56" s="1940"/>
      <c r="F56" s="1940"/>
      <c r="G56" s="1940"/>
      <c r="H56" s="1940"/>
      <c r="I56" s="1940"/>
      <c r="J56" s="1940"/>
      <c r="K56" s="1940"/>
      <c r="L56" s="1940"/>
      <c r="M56" s="1940"/>
      <c r="N56" s="1940"/>
      <c r="O56" s="1940"/>
      <c r="P56" s="1940"/>
      <c r="Q56" s="1940"/>
      <c r="R56" s="1940"/>
      <c r="S56" s="1940"/>
      <c r="T56" s="1940"/>
      <c r="U56" s="1940"/>
      <c r="V56" s="1940"/>
      <c r="W56" s="1940"/>
      <c r="X56" s="1940"/>
      <c r="Y56" s="1940"/>
      <c r="Z56" s="1940"/>
      <c r="AA56" s="1940"/>
      <c r="AB56" s="1940"/>
      <c r="AC56" s="1940"/>
      <c r="AD56" s="1940"/>
      <c r="AE56" s="1940"/>
      <c r="AF56" s="1940"/>
      <c r="AG56" s="1940"/>
      <c r="AH56" s="1940"/>
      <c r="AI56" s="1940"/>
      <c r="AJ56" s="1940"/>
      <c r="AK56" s="1941"/>
    </row>
    <row r="57" spans="3:37" ht="5.0999999999999996" customHeight="1" x14ac:dyDescent="0.4">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row>
    <row r="58" spans="3:37" x14ac:dyDescent="0.4">
      <c r="C58" s="279" t="s">
        <v>535</v>
      </c>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row>
    <row r="59" spans="3:37" x14ac:dyDescent="0.4">
      <c r="C59" s="1936" t="str">
        <f>IF(入力シート!M13&lt;&gt;"",IF(入力シート!E270&lt;&gt;"",入力シート!E270,""),"")</f>
        <v/>
      </c>
      <c r="D59" s="1937"/>
      <c r="E59" s="1937"/>
      <c r="F59" s="1937"/>
      <c r="G59" s="1937"/>
      <c r="H59" s="1937"/>
      <c r="I59" s="1937"/>
      <c r="J59" s="1937"/>
      <c r="K59" s="1937"/>
      <c r="L59" s="1937"/>
      <c r="M59" s="1937"/>
      <c r="N59" s="1937"/>
      <c r="O59" s="1937"/>
      <c r="P59" s="1937"/>
      <c r="Q59" s="1937"/>
      <c r="R59" s="1937"/>
      <c r="S59" s="1937"/>
      <c r="T59" s="1937"/>
      <c r="U59" s="1937"/>
      <c r="V59" s="1937"/>
      <c r="W59" s="1937"/>
      <c r="X59" s="1937"/>
      <c r="Y59" s="1937"/>
      <c r="Z59" s="1937"/>
      <c r="AA59" s="1937"/>
      <c r="AB59" s="1937"/>
      <c r="AC59" s="1937"/>
      <c r="AD59" s="1937"/>
      <c r="AE59" s="1937"/>
      <c r="AF59" s="1937"/>
      <c r="AG59" s="1937"/>
      <c r="AH59" s="1937"/>
      <c r="AI59" s="1937"/>
      <c r="AJ59" s="1937"/>
      <c r="AK59" s="1938"/>
    </row>
    <row r="60" spans="3:37" x14ac:dyDescent="0.4">
      <c r="C60" s="1806"/>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928"/>
    </row>
    <row r="61" spans="3:37" x14ac:dyDescent="0.4">
      <c r="C61" s="1939"/>
      <c r="D61" s="1940"/>
      <c r="E61" s="1940"/>
      <c r="F61" s="1940"/>
      <c r="G61" s="1940"/>
      <c r="H61" s="1940"/>
      <c r="I61" s="1940"/>
      <c r="J61" s="1940"/>
      <c r="K61" s="1940"/>
      <c r="L61" s="1940"/>
      <c r="M61" s="1940"/>
      <c r="N61" s="1940"/>
      <c r="O61" s="1940"/>
      <c r="P61" s="1940"/>
      <c r="Q61" s="1940"/>
      <c r="R61" s="1940"/>
      <c r="S61" s="1940"/>
      <c r="T61" s="1940"/>
      <c r="U61" s="1940"/>
      <c r="V61" s="1940"/>
      <c r="W61" s="1940"/>
      <c r="X61" s="1940"/>
      <c r="Y61" s="1940"/>
      <c r="Z61" s="1940"/>
      <c r="AA61" s="1940"/>
      <c r="AB61" s="1940"/>
      <c r="AC61" s="1940"/>
      <c r="AD61" s="1940"/>
      <c r="AE61" s="1940"/>
      <c r="AF61" s="1940"/>
      <c r="AG61" s="1940"/>
      <c r="AH61" s="1940"/>
      <c r="AI61" s="1940"/>
      <c r="AJ61" s="1940"/>
      <c r="AK61" s="1941"/>
    </row>
    <row r="62" spans="3:37" ht="9" customHeight="1" x14ac:dyDescent="0.4">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row>
    <row r="63" spans="3:37" ht="14.1" hidden="1" customHeight="1" x14ac:dyDescent="0.4"/>
    <row r="64" spans="3:37" ht="14.1" hidden="1" customHeight="1" x14ac:dyDescent="0.4"/>
    <row r="65" spans="3:37" ht="15" hidden="1" customHeight="1" x14ac:dyDescent="0.4">
      <c r="C65" s="60" t="s">
        <v>295</v>
      </c>
      <c r="D65" s="1930" t="s">
        <v>296</v>
      </c>
      <c r="E65" s="1930"/>
      <c r="F65" s="1931"/>
      <c r="G65" s="1931"/>
      <c r="H65" s="1931"/>
      <c r="I65" s="1931"/>
      <c r="J65" s="1931"/>
      <c r="K65" s="1932"/>
      <c r="L65" s="1922" t="str">
        <f>IF(入力シート!M13&lt;&gt;"",項目マップ!C29,"")</f>
        <v/>
      </c>
      <c r="M65" s="1923"/>
      <c r="N65" s="1923"/>
      <c r="O65" s="1923"/>
      <c r="P65" s="1923"/>
      <c r="Q65" s="1923"/>
      <c r="R65" s="1923"/>
      <c r="S65" s="1923"/>
      <c r="T65" s="1923"/>
      <c r="U65" s="1923"/>
      <c r="V65" s="1923"/>
      <c r="W65" s="1923"/>
      <c r="X65" s="1923"/>
      <c r="Y65" s="1923"/>
      <c r="Z65" s="1923"/>
      <c r="AA65" s="1923"/>
      <c r="AB65" s="1923"/>
      <c r="AC65" s="1923"/>
      <c r="AD65" s="1923"/>
      <c r="AE65" s="1923"/>
      <c r="AF65" s="1923"/>
      <c r="AG65" s="1923"/>
      <c r="AH65" s="1923"/>
      <c r="AI65" s="1923"/>
      <c r="AJ65" s="1923"/>
      <c r="AK65" s="1924"/>
    </row>
    <row r="66" spans="3:37" ht="15" hidden="1" customHeight="1" x14ac:dyDescent="0.4">
      <c r="C66" s="106" t="s">
        <v>297</v>
      </c>
      <c r="D66" s="1814" t="s">
        <v>271</v>
      </c>
      <c r="E66" s="1814"/>
      <c r="F66" s="1815"/>
      <c r="G66" s="1815"/>
      <c r="H66" s="1815"/>
      <c r="I66" s="1815"/>
      <c r="J66" s="1815"/>
      <c r="K66" s="1816"/>
      <c r="L66" s="1823" t="str">
        <f>IF(入力シート!M13&lt;&gt;"",項目マップ!C30,"")</f>
        <v/>
      </c>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925"/>
    </row>
    <row r="67" spans="3:37" ht="15" hidden="1" customHeight="1" x14ac:dyDescent="0.4">
      <c r="C67" s="76" t="s">
        <v>275</v>
      </c>
      <c r="D67" s="1613" t="s">
        <v>273</v>
      </c>
      <c r="E67" s="1613"/>
      <c r="F67" s="1613"/>
      <c r="G67" s="1613"/>
      <c r="H67" s="1613"/>
      <c r="I67" s="1613"/>
      <c r="J67" s="1613"/>
      <c r="K67" s="1613"/>
      <c r="L67" s="1806" t="str">
        <f>IF(入力シート!M13&lt;&gt;"",項目マップ!C31,"")</f>
        <v/>
      </c>
      <c r="M67" s="1597"/>
      <c r="N67" s="1597"/>
      <c r="O67" s="1597"/>
      <c r="P67" s="1597"/>
      <c r="Q67" s="1597"/>
      <c r="R67" s="1597"/>
      <c r="S67" s="1597"/>
      <c r="T67" s="1597"/>
      <c r="U67" s="1597"/>
      <c r="V67" s="1597"/>
      <c r="W67" s="1597"/>
      <c r="X67" s="1597"/>
      <c r="Y67" s="1597"/>
      <c r="Z67" s="1597"/>
      <c r="AA67" s="1597"/>
      <c r="AB67" s="1597"/>
      <c r="AC67" s="1597"/>
      <c r="AD67" s="1597"/>
      <c r="AE67" s="1597"/>
      <c r="AF67" s="1597"/>
      <c r="AG67" s="1597"/>
      <c r="AH67" s="1597"/>
      <c r="AI67" s="1597"/>
      <c r="AJ67" s="1597"/>
      <c r="AK67" s="1928"/>
    </row>
    <row r="68" spans="3:37" ht="15" hidden="1" customHeight="1" x14ac:dyDescent="0.4">
      <c r="C68" s="76"/>
      <c r="D68" s="246"/>
      <c r="E68" s="246"/>
      <c r="F68" s="246"/>
      <c r="G68" s="246"/>
      <c r="H68" s="246"/>
      <c r="I68" s="246"/>
      <c r="J68" s="1808" t="s">
        <v>274</v>
      </c>
      <c r="K68" s="1809"/>
      <c r="L68" s="1810" t="str">
        <f>IF(入力シート!M13&lt;&gt;"",項目マップ!C32,"")</f>
        <v/>
      </c>
      <c r="M68" s="1811"/>
      <c r="N68" s="1811"/>
      <c r="O68" s="1811"/>
      <c r="P68" s="1811"/>
      <c r="Q68" s="1811"/>
      <c r="R68" s="1811"/>
      <c r="S68" s="1811"/>
      <c r="T68" s="1811"/>
      <c r="U68" s="1811"/>
      <c r="V68" s="1811"/>
      <c r="W68" s="1811"/>
      <c r="X68" s="1811"/>
      <c r="Y68" s="1811"/>
      <c r="Z68" s="1811"/>
      <c r="AA68" s="1811"/>
      <c r="AB68" s="1811"/>
      <c r="AC68" s="1811"/>
      <c r="AD68" s="1811"/>
      <c r="AE68" s="1811"/>
      <c r="AF68" s="1811"/>
      <c r="AG68" s="1811"/>
      <c r="AH68" s="1811"/>
      <c r="AI68" s="1811"/>
      <c r="AJ68" s="1811"/>
      <c r="AK68" s="1933"/>
    </row>
    <row r="69" spans="3:37" ht="15" hidden="1" customHeight="1" x14ac:dyDescent="0.4">
      <c r="C69" s="106" t="s">
        <v>277</v>
      </c>
      <c r="D69" s="1814" t="s">
        <v>276</v>
      </c>
      <c r="E69" s="1814"/>
      <c r="F69" s="1815"/>
      <c r="G69" s="1815"/>
      <c r="H69" s="1815"/>
      <c r="I69" s="1815"/>
      <c r="J69" s="1815"/>
      <c r="K69" s="1816"/>
      <c r="L69" s="1817" t="str">
        <f>IF(入力シート!M13&lt;&gt;"",項目マップ!C33,"")</f>
        <v/>
      </c>
      <c r="M69" s="1818"/>
      <c r="N69" s="1818"/>
      <c r="O69" s="1818"/>
      <c r="P69" s="1818"/>
      <c r="Q69" s="1818"/>
      <c r="R69" s="1818"/>
      <c r="S69" s="1818"/>
      <c r="T69" s="1818"/>
      <c r="U69" s="1818"/>
      <c r="V69" s="1818"/>
      <c r="W69" s="1818"/>
      <c r="X69" s="1818"/>
      <c r="Y69" s="1818"/>
      <c r="Z69" s="1818"/>
      <c r="AA69" s="1818"/>
      <c r="AB69" s="1818"/>
      <c r="AC69" s="1818"/>
      <c r="AD69" s="1818"/>
      <c r="AE69" s="1818"/>
      <c r="AF69" s="1818"/>
      <c r="AG69" s="1818"/>
      <c r="AH69" s="1818"/>
      <c r="AI69" s="1818"/>
      <c r="AJ69" s="1818"/>
      <c r="AK69" s="1934"/>
    </row>
    <row r="70" spans="3:37" ht="15" hidden="1" customHeight="1" x14ac:dyDescent="0.4">
      <c r="C70" s="76" t="s">
        <v>279</v>
      </c>
      <c r="D70" s="1720" t="s">
        <v>278</v>
      </c>
      <c r="E70" s="1720"/>
      <c r="F70" s="1721"/>
      <c r="G70" s="1721"/>
      <c r="H70" s="1721"/>
      <c r="I70" s="1721"/>
      <c r="J70" s="1721"/>
      <c r="K70" s="1722"/>
      <c r="L70" s="1723" t="str">
        <f>IF(入力シート!M13&lt;&gt;"",項目マップ!C34,"")</f>
        <v/>
      </c>
      <c r="M70" s="1724"/>
      <c r="N70" s="1724"/>
      <c r="O70" s="1724"/>
      <c r="P70" s="1724"/>
      <c r="Q70" s="1724"/>
      <c r="R70" s="1724"/>
      <c r="S70" s="1724"/>
      <c r="T70" s="1724"/>
      <c r="U70" s="1724"/>
      <c r="V70" s="1724"/>
      <c r="W70" s="1724"/>
      <c r="X70" s="1724"/>
      <c r="Y70" s="1724"/>
      <c r="Z70" s="1724"/>
      <c r="AA70" s="1724"/>
      <c r="AB70" s="1724"/>
      <c r="AC70" s="1724"/>
      <c r="AD70" s="1724"/>
      <c r="AE70" s="1724"/>
      <c r="AF70" s="1724"/>
      <c r="AG70" s="1724"/>
      <c r="AH70" s="1724"/>
      <c r="AI70" s="1724"/>
      <c r="AJ70" s="1724"/>
      <c r="AK70" s="1926"/>
    </row>
    <row r="71" spans="3:37" ht="15" hidden="1" customHeight="1" x14ac:dyDescent="0.4">
      <c r="C71" s="103" t="s">
        <v>284</v>
      </c>
      <c r="D71" s="1726" t="s">
        <v>280</v>
      </c>
      <c r="E71" s="1726"/>
      <c r="F71" s="1726"/>
      <c r="G71" s="1726"/>
      <c r="H71" s="1726"/>
      <c r="I71" s="1726"/>
      <c r="J71" s="1726"/>
      <c r="K71" s="1726"/>
      <c r="L71" s="1727"/>
      <c r="M71" s="1727"/>
      <c r="N71" s="1727"/>
      <c r="O71" s="1727"/>
      <c r="P71" s="1727"/>
      <c r="Q71" s="1727"/>
      <c r="R71" s="1727"/>
      <c r="S71" s="1727"/>
      <c r="T71" s="1727"/>
      <c r="U71" s="1727"/>
      <c r="V71" s="1727"/>
      <c r="W71" s="1727"/>
      <c r="X71" s="1727"/>
      <c r="Y71" s="1727"/>
      <c r="Z71" s="1727"/>
      <c r="AA71" s="1727"/>
      <c r="AB71" s="1727"/>
      <c r="AC71" s="1727"/>
      <c r="AD71" s="1727"/>
      <c r="AE71" s="1727"/>
      <c r="AF71" s="1727"/>
      <c r="AG71" s="1727"/>
      <c r="AH71" s="1727"/>
      <c r="AI71" s="1727"/>
      <c r="AJ71" s="1727"/>
      <c r="AK71" s="1927"/>
    </row>
    <row r="72" spans="3:37" ht="15" hidden="1" customHeight="1" x14ac:dyDescent="0.4">
      <c r="C72" s="53"/>
      <c r="D72" s="1711" t="s">
        <v>281</v>
      </c>
      <c r="E72" s="1712"/>
      <c r="F72" s="1712"/>
      <c r="G72" s="1712"/>
      <c r="H72" s="1712"/>
      <c r="I72" s="1712"/>
      <c r="J72" s="1712"/>
      <c r="K72" s="1713"/>
      <c r="L72" s="1729" t="str">
        <f>IF(入力シート!M13&lt;&gt;"",項目マップ!C35,"")</f>
        <v/>
      </c>
      <c r="M72" s="1730"/>
      <c r="N72" s="1730"/>
      <c r="O72" s="1730"/>
      <c r="P72" s="1730"/>
      <c r="Q72" s="1730"/>
      <c r="R72" s="1730"/>
      <c r="S72" s="1730"/>
      <c r="T72" s="1731"/>
      <c r="U72" s="1732" t="s">
        <v>282</v>
      </c>
      <c r="V72" s="1732"/>
      <c r="W72" s="1732"/>
      <c r="X72" s="1732"/>
      <c r="Y72" s="1732"/>
      <c r="Z72" s="1732"/>
      <c r="AA72" s="1713" t="str">
        <f>IF(入力シート!M13&lt;&gt;"",項目マップ!C36,"")</f>
        <v/>
      </c>
      <c r="AB72" s="1666"/>
      <c r="AC72" s="1666"/>
      <c r="AD72" s="1666"/>
      <c r="AE72" s="1666"/>
      <c r="AF72" s="1666"/>
      <c r="AG72" s="1666"/>
      <c r="AH72" s="1666"/>
      <c r="AI72" s="1666"/>
      <c r="AJ72" s="1666"/>
      <c r="AK72" s="1929"/>
    </row>
    <row r="73" spans="3:37" ht="15" hidden="1" customHeight="1" x14ac:dyDescent="0.4">
      <c r="C73" s="107"/>
      <c r="D73" s="1703" t="s">
        <v>283</v>
      </c>
      <c r="E73" s="1686"/>
      <c r="F73" s="1686"/>
      <c r="G73" s="1686"/>
      <c r="H73" s="1686"/>
      <c r="I73" s="1686"/>
      <c r="J73" s="1686"/>
      <c r="K73" s="1704"/>
      <c r="L73" s="1705" t="str">
        <f>IF(入力シート!M13&lt;&gt;"",項目マップ!C37,"")</f>
        <v/>
      </c>
      <c r="M73" s="1706"/>
      <c r="N73" s="1706"/>
      <c r="O73" s="1706"/>
      <c r="P73" s="1706"/>
      <c r="Q73" s="1706"/>
      <c r="R73" s="1706"/>
      <c r="S73" s="1706"/>
      <c r="T73" s="1706"/>
      <c r="U73" s="1706"/>
      <c r="V73" s="1706"/>
      <c r="W73" s="1706"/>
      <c r="X73" s="1706"/>
      <c r="Y73" s="1706"/>
      <c r="Z73" s="1706"/>
      <c r="AA73" s="1706"/>
      <c r="AB73" s="1706"/>
      <c r="AC73" s="1706"/>
      <c r="AD73" s="1706"/>
      <c r="AE73" s="1706"/>
      <c r="AF73" s="1706"/>
      <c r="AG73" s="1706"/>
      <c r="AH73" s="1706"/>
      <c r="AI73" s="1706"/>
      <c r="AJ73" s="1706"/>
      <c r="AK73" s="1935"/>
    </row>
    <row r="74" spans="3:37" ht="15" hidden="1" customHeight="1" x14ac:dyDescent="0.4">
      <c r="C74" s="58"/>
      <c r="D74" s="1708" t="s">
        <v>285</v>
      </c>
      <c r="E74" s="1709"/>
      <c r="F74" s="1709"/>
      <c r="G74" s="1709"/>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c r="AI74" s="1709"/>
      <c r="AJ74" s="1709"/>
      <c r="AK74" s="1779"/>
    </row>
    <row r="75" spans="3:37" ht="15" hidden="1" customHeight="1" x14ac:dyDescent="0.4">
      <c r="C75" s="50"/>
      <c r="D75" s="1711" t="s">
        <v>298</v>
      </c>
      <c r="E75" s="1712"/>
      <c r="F75" s="1712"/>
      <c r="G75" s="1712"/>
      <c r="H75" s="1712"/>
      <c r="I75" s="1712"/>
      <c r="J75" s="1712"/>
      <c r="K75" s="1713"/>
      <c r="L75" s="1714" t="str">
        <f>IF(入力シート!M13&lt;&gt;"",項目マップ!C38,"")</f>
        <v/>
      </c>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c r="AI75" s="1715"/>
      <c r="AJ75" s="1715"/>
      <c r="AK75" s="1780"/>
    </row>
    <row r="76" spans="3:37" ht="15" hidden="1" customHeight="1" x14ac:dyDescent="0.4">
      <c r="C76" s="50"/>
      <c r="D76" s="1648" t="s">
        <v>287</v>
      </c>
      <c r="E76" s="1649"/>
      <c r="F76" s="1649"/>
      <c r="G76" s="1649"/>
      <c r="H76" s="1649"/>
      <c r="I76" s="1649"/>
      <c r="J76" s="1649"/>
      <c r="K76" s="1650"/>
      <c r="L76" s="1717" t="str">
        <f>IF(入力シート!M13&lt;&gt;"",項目マップ!C39,"")</f>
        <v/>
      </c>
      <c r="M76" s="1718"/>
      <c r="N76" s="1718"/>
      <c r="O76" s="1718"/>
      <c r="P76" s="1718"/>
      <c r="Q76" s="1718"/>
      <c r="R76" s="1718"/>
      <c r="S76" s="1718"/>
      <c r="T76" s="1718"/>
      <c r="U76" s="1718"/>
      <c r="V76" s="1718"/>
      <c r="W76" s="1718"/>
      <c r="X76" s="1718"/>
      <c r="Y76" s="1718"/>
      <c r="Z76" s="1718"/>
      <c r="AA76" s="1718"/>
      <c r="AB76" s="1718"/>
      <c r="AC76" s="1718"/>
      <c r="AD76" s="1718"/>
      <c r="AE76" s="1718"/>
      <c r="AF76" s="1718"/>
      <c r="AG76" s="1718"/>
      <c r="AH76" s="1718"/>
      <c r="AI76" s="1718"/>
      <c r="AJ76" s="1718"/>
      <c r="AK76" s="1781"/>
    </row>
    <row r="77" spans="3:37" ht="15" hidden="1" customHeight="1" x14ac:dyDescent="0.4">
      <c r="C77" s="50"/>
      <c r="D77" s="1693" t="s">
        <v>288</v>
      </c>
      <c r="E77" s="1694"/>
      <c r="F77" s="1694"/>
      <c r="G77" s="1694"/>
      <c r="H77" s="1694"/>
      <c r="I77" s="1694"/>
      <c r="J77" s="1694"/>
      <c r="K77" s="1695"/>
      <c r="L77" s="1696" t="str">
        <f>IF(入力シート!M13&lt;&gt;"",項目マップ!C40,"")</f>
        <v/>
      </c>
      <c r="M77" s="1697"/>
      <c r="N77" s="1697"/>
      <c r="O77" s="1697"/>
      <c r="P77" s="1697"/>
      <c r="Q77" s="1697"/>
      <c r="R77" s="1697"/>
      <c r="S77" s="1697"/>
      <c r="T77" s="1697"/>
      <c r="U77" s="1697"/>
      <c r="V77" s="1697"/>
      <c r="W77" s="1697"/>
      <c r="X77" s="1697"/>
      <c r="Y77" s="1697"/>
      <c r="Z77" s="1697"/>
      <c r="AA77" s="1697"/>
      <c r="AB77" s="1697"/>
      <c r="AC77" s="1697"/>
      <c r="AD77" s="1697"/>
      <c r="AE77" s="1697"/>
      <c r="AF77" s="1697"/>
      <c r="AG77" s="1697"/>
      <c r="AH77" s="1697"/>
      <c r="AI77" s="1697"/>
      <c r="AJ77" s="1697"/>
      <c r="AK77" s="1813"/>
    </row>
    <row r="78" spans="3:37" ht="15" hidden="1" customHeight="1" x14ac:dyDescent="0.4">
      <c r="C78" s="50"/>
      <c r="D78" s="110"/>
      <c r="E78" s="48"/>
      <c r="F78" s="48"/>
      <c r="G78" s="48"/>
      <c r="H78" s="48"/>
      <c r="I78" s="48"/>
      <c r="J78" s="1662" t="s">
        <v>274</v>
      </c>
      <c r="K78" s="1663"/>
      <c r="L78" s="1659" t="str">
        <f>IF(入力シート!M13&lt;&gt;"",項目マップ!C41,"")</f>
        <v/>
      </c>
      <c r="M78" s="1660"/>
      <c r="N78" s="1660"/>
      <c r="O78" s="1660"/>
      <c r="P78" s="1660"/>
      <c r="Q78" s="1660"/>
      <c r="R78" s="1660"/>
      <c r="S78" s="1660"/>
      <c r="T78" s="1660"/>
      <c r="U78" s="1660"/>
      <c r="V78" s="1660"/>
      <c r="W78" s="1660"/>
      <c r="X78" s="1660"/>
      <c r="Y78" s="1660"/>
      <c r="Z78" s="1660"/>
      <c r="AA78" s="1660"/>
      <c r="AB78" s="1660"/>
      <c r="AC78" s="1660"/>
      <c r="AD78" s="1660"/>
      <c r="AE78" s="1660"/>
      <c r="AF78" s="1660"/>
      <c r="AG78" s="1660"/>
      <c r="AH78" s="1660"/>
      <c r="AI78" s="1660"/>
      <c r="AJ78" s="1660"/>
      <c r="AK78" s="1661"/>
    </row>
    <row r="79" spans="3:37" ht="15" hidden="1" customHeight="1" x14ac:dyDescent="0.4">
      <c r="C79" s="50"/>
      <c r="D79" s="1648" t="s">
        <v>289</v>
      </c>
      <c r="E79" s="1649"/>
      <c r="F79" s="1649"/>
      <c r="G79" s="1649"/>
      <c r="H79" s="1649"/>
      <c r="I79" s="1649"/>
      <c r="J79" s="1649"/>
      <c r="K79" s="1650"/>
      <c r="L79" s="1700" t="str">
        <f>IF(入力シート!M13&lt;&gt;"",項目マップ!C42,"")</f>
        <v/>
      </c>
      <c r="M79" s="1701"/>
      <c r="N79" s="1701"/>
      <c r="O79" s="1701"/>
      <c r="P79" s="1701"/>
      <c r="Q79" s="1701"/>
      <c r="R79" s="1701"/>
      <c r="S79" s="1701"/>
      <c r="T79" s="1701"/>
      <c r="U79" s="1701"/>
      <c r="V79" s="1701"/>
      <c r="W79" s="1701"/>
      <c r="X79" s="1701"/>
      <c r="Y79" s="1701"/>
      <c r="Z79" s="1701"/>
      <c r="AA79" s="1701"/>
      <c r="AB79" s="1701"/>
      <c r="AC79" s="1701"/>
      <c r="AD79" s="1701"/>
      <c r="AE79" s="1701"/>
      <c r="AF79" s="1701"/>
      <c r="AG79" s="1701"/>
      <c r="AH79" s="1701"/>
      <c r="AI79" s="1701"/>
      <c r="AJ79" s="1701"/>
      <c r="AK79" s="1805"/>
    </row>
    <row r="80" spans="3:37" ht="15" hidden="1" customHeight="1" x14ac:dyDescent="0.4">
      <c r="C80" s="50"/>
      <c r="D80" s="1648" t="s">
        <v>290</v>
      </c>
      <c r="E80" s="1649"/>
      <c r="F80" s="1649"/>
      <c r="G80" s="1649"/>
      <c r="H80" s="1649"/>
      <c r="I80" s="1649"/>
      <c r="J80" s="1649"/>
      <c r="K80" s="1650"/>
      <c r="L80" s="1680" t="str">
        <f>IF(入力シート!M13&lt;&gt;"",項目マップ!C43,"")</f>
        <v/>
      </c>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774"/>
    </row>
    <row r="81" spans="2:38" ht="15" hidden="1" customHeight="1" x14ac:dyDescent="0.4">
      <c r="C81" s="50"/>
      <c r="D81" s="1682" t="s">
        <v>291</v>
      </c>
      <c r="E81" s="1683"/>
      <c r="F81" s="1683"/>
      <c r="G81" s="1683"/>
      <c r="H81" s="1683"/>
      <c r="I81" s="1683"/>
      <c r="J81" s="1683"/>
      <c r="K81" s="1684"/>
      <c r="L81" s="1685" t="str">
        <f>IF(入力シート!M13&lt;&gt;"",項目マップ!C44,"")</f>
        <v/>
      </c>
      <c r="M81" s="1686"/>
      <c r="N81" s="1686"/>
      <c r="O81" s="1686"/>
      <c r="P81" s="1686"/>
      <c r="Q81" s="1686"/>
      <c r="R81" s="1686"/>
      <c r="S81" s="1686"/>
      <c r="T81" s="1686"/>
      <c r="U81" s="1686"/>
      <c r="V81" s="1686"/>
      <c r="W81" s="1686"/>
      <c r="X81" s="1686"/>
      <c r="Y81" s="1686"/>
      <c r="Z81" s="1686"/>
      <c r="AA81" s="1686"/>
      <c r="AB81" s="1686"/>
      <c r="AC81" s="1686"/>
      <c r="AD81" s="1686"/>
      <c r="AE81" s="1686"/>
      <c r="AF81" s="1686"/>
      <c r="AG81" s="1686"/>
      <c r="AH81" s="1686"/>
      <c r="AI81" s="1686"/>
      <c r="AJ81" s="1686"/>
      <c r="AK81" s="1918"/>
    </row>
    <row r="82" spans="2:38" ht="15" hidden="1" customHeight="1" x14ac:dyDescent="0.4">
      <c r="B82" s="54"/>
      <c r="C82" s="108" t="s">
        <v>292</v>
      </c>
      <c r="D82" s="1910" t="s">
        <v>293</v>
      </c>
      <c r="E82" s="1910"/>
      <c r="F82" s="1911"/>
      <c r="G82" s="1911"/>
      <c r="H82" s="1911"/>
      <c r="I82" s="1911"/>
      <c r="J82" s="1911"/>
      <c r="K82" s="1912"/>
      <c r="L82" s="1902" t="str">
        <f>IF(入力シート!M13&lt;&gt;"",項目マップ!C45,"")</f>
        <v/>
      </c>
      <c r="M82" s="1903"/>
      <c r="N82" s="1903"/>
      <c r="O82" s="1903"/>
      <c r="P82" s="1903"/>
      <c r="Q82" s="1903"/>
      <c r="R82" s="1903"/>
      <c r="S82" s="1903"/>
      <c r="T82" s="1910"/>
      <c r="U82" s="1919" t="s">
        <v>51</v>
      </c>
      <c r="V82" s="1920"/>
      <c r="W82" s="1920"/>
      <c r="X82" s="1920"/>
      <c r="Y82" s="1920"/>
      <c r="Z82" s="1920"/>
      <c r="AA82" s="1920"/>
      <c r="AB82" s="1920"/>
      <c r="AC82" s="1920"/>
      <c r="AD82" s="1920"/>
      <c r="AE82" s="1920"/>
      <c r="AF82" s="1920"/>
      <c r="AG82" s="1920"/>
      <c r="AH82" s="1920"/>
      <c r="AI82" s="1920"/>
      <c r="AJ82" s="1920"/>
      <c r="AK82" s="1921"/>
    </row>
    <row r="83" spans="2:38" ht="11.1" hidden="1" customHeight="1" x14ac:dyDescent="0.4">
      <c r="B83" s="54"/>
      <c r="C83" s="15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row>
    <row r="84" spans="2:38" ht="11.1" hidden="1" customHeight="1" x14ac:dyDescent="0.4">
      <c r="B84" s="54"/>
      <c r="C84" s="15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row>
    <row r="85" spans="2:38" ht="11.1" hidden="1" customHeight="1" x14ac:dyDescent="0.4">
      <c r="B85" s="54"/>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row>
    <row r="86" spans="2:38" ht="15.95" hidden="1" customHeight="1" x14ac:dyDescent="0.4">
      <c r="B86" s="1498" t="s">
        <v>299</v>
      </c>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8"/>
      <c r="AD86" s="1498"/>
      <c r="AE86" s="1498"/>
      <c r="AF86" s="1498"/>
      <c r="AG86" s="1498"/>
      <c r="AH86" s="1498"/>
      <c r="AI86" s="1498"/>
      <c r="AJ86" s="1498"/>
      <c r="AK86" s="1498"/>
      <c r="AL86" s="1498"/>
    </row>
    <row r="87" spans="2:38" ht="14.1" hidden="1" customHeight="1" x14ac:dyDescent="0.4"/>
    <row r="88" spans="2:38" ht="15" hidden="1" customHeight="1" x14ac:dyDescent="0.4">
      <c r="C88" s="271" t="s">
        <v>295</v>
      </c>
      <c r="D88" s="1674" t="s">
        <v>300</v>
      </c>
      <c r="E88" s="1674"/>
      <c r="F88" s="1675"/>
      <c r="G88" s="1675"/>
      <c r="H88" s="1675"/>
      <c r="I88" s="1675"/>
      <c r="J88" s="1675"/>
      <c r="K88" s="1676"/>
      <c r="L88" s="1677" t="str">
        <f>IF(入力シート!M13&lt;&gt;"",項目マップ!C46,"")</f>
        <v/>
      </c>
      <c r="M88" s="1678"/>
      <c r="N88" s="1678"/>
      <c r="O88" s="1678"/>
      <c r="P88" s="1678"/>
      <c r="Q88" s="1678"/>
      <c r="R88" s="1678"/>
      <c r="S88" s="1678"/>
      <c r="T88" s="1678"/>
      <c r="U88" s="1678"/>
      <c r="V88" s="1678"/>
      <c r="W88" s="1678"/>
      <c r="X88" s="1678"/>
      <c r="Y88" s="1678"/>
      <c r="Z88" s="1678"/>
      <c r="AA88" s="1678"/>
      <c r="AB88" s="1678"/>
      <c r="AC88" s="1678"/>
      <c r="AD88" s="1678"/>
      <c r="AE88" s="1678"/>
      <c r="AF88" s="1678"/>
      <c r="AG88" s="1678"/>
      <c r="AH88" s="1678"/>
      <c r="AI88" s="1678"/>
      <c r="AJ88" s="1678"/>
      <c r="AK88" s="1679"/>
    </row>
    <row r="89" spans="2:38" ht="15" hidden="1" customHeight="1" x14ac:dyDescent="0.4">
      <c r="C89" s="58" t="s">
        <v>272</v>
      </c>
      <c r="D89" s="1613" t="s">
        <v>301</v>
      </c>
      <c r="E89" s="1613"/>
      <c r="F89" s="1613"/>
      <c r="G89" s="1613"/>
      <c r="H89" s="1613"/>
      <c r="I89" s="1613"/>
      <c r="J89" s="1613"/>
      <c r="K89" s="1613"/>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664"/>
    </row>
    <row r="90" spans="2:38" ht="15" hidden="1" customHeight="1" x14ac:dyDescent="0.4">
      <c r="C90" s="58"/>
      <c r="D90" s="1665" t="s">
        <v>302</v>
      </c>
      <c r="E90" s="1666"/>
      <c r="F90" s="1666"/>
      <c r="G90" s="1666"/>
      <c r="H90" s="1666"/>
      <c r="I90" s="1666"/>
      <c r="J90" s="1666"/>
      <c r="K90" s="1666"/>
      <c r="L90" s="1667" t="str">
        <f>IF(入力シート!M13&lt;&gt;"",項目マップ!C47,"")</f>
        <v/>
      </c>
      <c r="M90" s="1668"/>
      <c r="N90" s="1668"/>
      <c r="O90" s="1668"/>
      <c r="P90" s="1668"/>
      <c r="Q90" s="1668"/>
      <c r="R90" s="1668"/>
      <c r="S90" s="1668"/>
      <c r="T90" s="1668"/>
      <c r="U90" s="1668"/>
      <c r="V90" s="1668"/>
      <c r="W90" s="1668"/>
      <c r="X90" s="1668"/>
      <c r="Y90" s="1668"/>
      <c r="Z90" s="1668"/>
      <c r="AA90" s="1668"/>
      <c r="AB90" s="1668"/>
      <c r="AC90" s="1668"/>
      <c r="AD90" s="1668"/>
      <c r="AE90" s="1668"/>
      <c r="AF90" s="1668"/>
      <c r="AG90" s="1668"/>
      <c r="AH90" s="1668"/>
      <c r="AI90" s="1668"/>
      <c r="AJ90" s="1668"/>
      <c r="AK90" s="1669"/>
    </row>
    <row r="91" spans="2:38" ht="15" hidden="1" customHeight="1" x14ac:dyDescent="0.4">
      <c r="C91" s="58"/>
      <c r="D91" s="1620" t="s">
        <v>303</v>
      </c>
      <c r="E91" s="1621"/>
      <c r="F91" s="1621"/>
      <c r="G91" s="1621"/>
      <c r="H91" s="1621"/>
      <c r="I91" s="1621"/>
      <c r="J91" s="1621"/>
      <c r="K91" s="1621"/>
      <c r="L91" s="1670" t="str">
        <f>IF(入力シート!M13&lt;&gt;"",項目マップ!C48,"")</f>
        <v/>
      </c>
      <c r="M91" s="1671"/>
      <c r="N91" s="1671"/>
      <c r="O91" s="1671"/>
      <c r="P91" s="1671"/>
      <c r="Q91" s="1671"/>
      <c r="R91" s="1671"/>
      <c r="S91" s="1671"/>
      <c r="T91" s="1671"/>
      <c r="U91" s="1671"/>
      <c r="V91" s="1671"/>
      <c r="W91" s="1671"/>
      <c r="X91" s="1671"/>
      <c r="Y91" s="1671"/>
      <c r="Z91" s="1671"/>
      <c r="AA91" s="1671"/>
      <c r="AB91" s="1671"/>
      <c r="AC91" s="1671"/>
      <c r="AD91" s="1671"/>
      <c r="AE91" s="1671"/>
      <c r="AF91" s="1671"/>
      <c r="AG91" s="1671"/>
      <c r="AH91" s="1671"/>
      <c r="AI91" s="1671"/>
      <c r="AJ91" s="1671"/>
      <c r="AK91" s="1672"/>
    </row>
    <row r="92" spans="2:38" ht="15" hidden="1" customHeight="1" x14ac:dyDescent="0.4">
      <c r="C92" s="58"/>
      <c r="D92" s="1657" t="s">
        <v>288</v>
      </c>
      <c r="E92" s="1658"/>
      <c r="F92" s="1658"/>
      <c r="G92" s="1658"/>
      <c r="H92" s="1658"/>
      <c r="I92" s="1658"/>
      <c r="J92" s="1658"/>
      <c r="K92" s="1658"/>
      <c r="L92" s="1659" t="str">
        <f>IF(入力シート!M13&lt;&gt;"",項目マップ!C49,"")</f>
        <v/>
      </c>
      <c r="M92" s="1660"/>
      <c r="N92" s="1660"/>
      <c r="O92" s="1660"/>
      <c r="P92" s="1660"/>
      <c r="Q92" s="1660"/>
      <c r="R92" s="1660"/>
      <c r="S92" s="1660"/>
      <c r="T92" s="1660"/>
      <c r="U92" s="1660"/>
      <c r="V92" s="1660"/>
      <c r="W92" s="1660"/>
      <c r="X92" s="1660"/>
      <c r="Y92" s="1660"/>
      <c r="Z92" s="1660"/>
      <c r="AA92" s="1660"/>
      <c r="AB92" s="1660"/>
      <c r="AC92" s="1660"/>
      <c r="AD92" s="1660"/>
      <c r="AE92" s="1660"/>
      <c r="AF92" s="1660"/>
      <c r="AG92" s="1660"/>
      <c r="AH92" s="1660"/>
      <c r="AI92" s="1660"/>
      <c r="AJ92" s="1660"/>
      <c r="AK92" s="1661"/>
    </row>
    <row r="93" spans="2:38" ht="15" hidden="1" customHeight="1" x14ac:dyDescent="0.4">
      <c r="C93" s="58"/>
      <c r="D93" s="110"/>
      <c r="E93" s="48"/>
      <c r="F93" s="48"/>
      <c r="G93" s="48"/>
      <c r="H93" s="48"/>
      <c r="I93" s="48"/>
      <c r="J93" s="1662" t="s">
        <v>274</v>
      </c>
      <c r="K93" s="1663"/>
      <c r="L93" s="1659" t="str">
        <f>IF(入力シート!M13&lt;&gt;"",項目マップ!C50,"")</f>
        <v/>
      </c>
      <c r="M93" s="1660"/>
      <c r="N93" s="1660"/>
      <c r="O93" s="1660"/>
      <c r="P93" s="1660"/>
      <c r="Q93" s="1660"/>
      <c r="R93" s="1660"/>
      <c r="S93" s="1660"/>
      <c r="T93" s="1660"/>
      <c r="U93" s="1660"/>
      <c r="V93" s="1660"/>
      <c r="W93" s="1660"/>
      <c r="X93" s="1660"/>
      <c r="Y93" s="1660"/>
      <c r="Z93" s="1660"/>
      <c r="AA93" s="1660"/>
      <c r="AB93" s="1660"/>
      <c r="AC93" s="1660"/>
      <c r="AD93" s="1660"/>
      <c r="AE93" s="1660"/>
      <c r="AF93" s="1660"/>
      <c r="AG93" s="1660"/>
      <c r="AH93" s="1660"/>
      <c r="AI93" s="1660"/>
      <c r="AJ93" s="1660"/>
      <c r="AK93" s="1661"/>
    </row>
    <row r="94" spans="2:38" ht="15" hidden="1" customHeight="1" x14ac:dyDescent="0.4">
      <c r="C94" s="58"/>
      <c r="D94" s="1648" t="s">
        <v>281</v>
      </c>
      <c r="E94" s="1649"/>
      <c r="F94" s="1649"/>
      <c r="G94" s="1649"/>
      <c r="H94" s="1649"/>
      <c r="I94" s="1649"/>
      <c r="J94" s="1649"/>
      <c r="K94" s="1650"/>
      <c r="L94" s="1622" t="str">
        <f>IF(入力シート!M13&lt;&gt;"",項目マップ!C51,"")</f>
        <v/>
      </c>
      <c r="M94" s="1621"/>
      <c r="N94" s="1621"/>
      <c r="O94" s="1621"/>
      <c r="P94" s="1621"/>
      <c r="Q94" s="1621"/>
      <c r="R94" s="1621"/>
      <c r="S94" s="1621"/>
      <c r="T94" s="1621"/>
      <c r="U94" s="1621"/>
      <c r="V94" s="1621"/>
      <c r="W94" s="1621"/>
      <c r="X94" s="1621"/>
      <c r="Y94" s="1621"/>
      <c r="Z94" s="1621"/>
      <c r="AA94" s="1621"/>
      <c r="AB94" s="1621"/>
      <c r="AC94" s="1621"/>
      <c r="AD94" s="1621"/>
      <c r="AE94" s="1621"/>
      <c r="AF94" s="1621"/>
      <c r="AG94" s="1621"/>
      <c r="AH94" s="1621"/>
      <c r="AI94" s="1621"/>
      <c r="AJ94" s="1621"/>
      <c r="AK94" s="1623"/>
    </row>
    <row r="95" spans="2:38" ht="15" hidden="1" customHeight="1" x14ac:dyDescent="0.4">
      <c r="C95" s="58"/>
      <c r="D95" s="1648" t="s">
        <v>304</v>
      </c>
      <c r="E95" s="1649"/>
      <c r="F95" s="1649"/>
      <c r="G95" s="1649"/>
      <c r="H95" s="1649"/>
      <c r="I95" s="1649"/>
      <c r="J95" s="1649"/>
      <c r="K95" s="1650"/>
      <c r="L95" s="1651" t="str">
        <f>IF(入力シート!M13&lt;&gt;"",項目マップ!C52,"")</f>
        <v/>
      </c>
      <c r="M95" s="1652"/>
      <c r="N95" s="1652"/>
      <c r="O95" s="1652"/>
      <c r="P95" s="1652"/>
      <c r="Q95" s="1652"/>
      <c r="R95" s="1652"/>
      <c r="S95" s="1652"/>
      <c r="T95" s="1652"/>
      <c r="U95" s="1652"/>
      <c r="V95" s="1652"/>
      <c r="W95" s="1652"/>
      <c r="X95" s="1652"/>
      <c r="Y95" s="1652"/>
      <c r="Z95" s="1652"/>
      <c r="AA95" s="1652"/>
      <c r="AB95" s="1652"/>
      <c r="AC95" s="1652"/>
      <c r="AD95" s="1652"/>
      <c r="AE95" s="1652"/>
      <c r="AF95" s="1652"/>
      <c r="AG95" s="1652"/>
      <c r="AH95" s="1652"/>
      <c r="AI95" s="1652"/>
      <c r="AJ95" s="1652"/>
      <c r="AK95" s="1653"/>
    </row>
    <row r="96" spans="2:38" ht="15" hidden="1" customHeight="1" x14ac:dyDescent="0.4">
      <c r="C96" s="58"/>
      <c r="D96" s="1620" t="s">
        <v>289</v>
      </c>
      <c r="E96" s="1621"/>
      <c r="F96" s="1621"/>
      <c r="G96" s="1621"/>
      <c r="H96" s="1621"/>
      <c r="I96" s="1621"/>
      <c r="J96" s="1621"/>
      <c r="K96" s="1621"/>
      <c r="L96" s="1654" t="str">
        <f>IF(入力シート!M13&lt;&gt;"",項目マップ!C53,"")</f>
        <v/>
      </c>
      <c r="M96" s="1655"/>
      <c r="N96" s="1655"/>
      <c r="O96" s="1655"/>
      <c r="P96" s="1655"/>
      <c r="Q96" s="1655"/>
      <c r="R96" s="1655"/>
      <c r="S96" s="1655"/>
      <c r="T96" s="1655"/>
      <c r="U96" s="1655"/>
      <c r="V96" s="1655"/>
      <c r="W96" s="1655"/>
      <c r="X96" s="1655"/>
      <c r="Y96" s="1655"/>
      <c r="Z96" s="1655"/>
      <c r="AA96" s="1655"/>
      <c r="AB96" s="1655"/>
      <c r="AC96" s="1655"/>
      <c r="AD96" s="1655"/>
      <c r="AE96" s="1655"/>
      <c r="AF96" s="1655"/>
      <c r="AG96" s="1655"/>
      <c r="AH96" s="1655"/>
      <c r="AI96" s="1655"/>
      <c r="AJ96" s="1655"/>
      <c r="AK96" s="1656"/>
    </row>
    <row r="97" spans="2:38" ht="15" hidden="1" customHeight="1" x14ac:dyDescent="0.4">
      <c r="C97" s="58"/>
      <c r="D97" s="1620" t="s">
        <v>290</v>
      </c>
      <c r="E97" s="1621"/>
      <c r="F97" s="1621"/>
      <c r="G97" s="1621"/>
      <c r="H97" s="1621"/>
      <c r="I97" s="1621"/>
      <c r="J97" s="1621"/>
      <c r="K97" s="1621"/>
      <c r="L97" s="1622" t="str">
        <f>IF(入力シート!M13&lt;&gt;"",項目マップ!C54,"")</f>
        <v/>
      </c>
      <c r="M97" s="1621"/>
      <c r="N97" s="1621"/>
      <c r="O97" s="1621"/>
      <c r="P97" s="1621"/>
      <c r="Q97" s="1621"/>
      <c r="R97" s="1621"/>
      <c r="S97" s="1621"/>
      <c r="T97" s="1621"/>
      <c r="U97" s="1621"/>
      <c r="V97" s="1621"/>
      <c r="W97" s="1621"/>
      <c r="X97" s="1621"/>
      <c r="Y97" s="1621"/>
      <c r="Z97" s="1621"/>
      <c r="AA97" s="1621"/>
      <c r="AB97" s="1621"/>
      <c r="AC97" s="1621"/>
      <c r="AD97" s="1621"/>
      <c r="AE97" s="1621"/>
      <c r="AF97" s="1621"/>
      <c r="AG97" s="1621"/>
      <c r="AH97" s="1621"/>
      <c r="AI97" s="1621"/>
      <c r="AJ97" s="1621"/>
      <c r="AK97" s="1623"/>
    </row>
    <row r="98" spans="2:38" ht="15" hidden="1" customHeight="1" x14ac:dyDescent="0.4">
      <c r="C98" s="58"/>
      <c r="D98" s="1620" t="s">
        <v>291</v>
      </c>
      <c r="E98" s="1621"/>
      <c r="F98" s="1621"/>
      <c r="G98" s="1621"/>
      <c r="H98" s="1621"/>
      <c r="I98" s="1621"/>
      <c r="J98" s="1621"/>
      <c r="K98" s="1621"/>
      <c r="L98" s="1622" t="str">
        <f>IF(入力シート!M13&lt;&gt;"",項目マップ!C55,"")</f>
        <v/>
      </c>
      <c r="M98" s="1621"/>
      <c r="N98" s="1621"/>
      <c r="O98" s="1621"/>
      <c r="P98" s="1621"/>
      <c r="Q98" s="1621"/>
      <c r="R98" s="1621"/>
      <c r="S98" s="1621"/>
      <c r="T98" s="1621"/>
      <c r="U98" s="1621"/>
      <c r="V98" s="1621"/>
      <c r="W98" s="1621"/>
      <c r="X98" s="1621"/>
      <c r="Y98" s="1621"/>
      <c r="Z98" s="1621"/>
      <c r="AA98" s="1621"/>
      <c r="AB98" s="1621"/>
      <c r="AC98" s="1621"/>
      <c r="AD98" s="1621"/>
      <c r="AE98" s="1621"/>
      <c r="AF98" s="1621"/>
      <c r="AG98" s="1621"/>
      <c r="AH98" s="1621"/>
      <c r="AI98" s="1621"/>
      <c r="AJ98" s="1621"/>
      <c r="AK98" s="1623"/>
    </row>
    <row r="99" spans="2:38" ht="15" hidden="1" customHeight="1" x14ac:dyDescent="0.4">
      <c r="C99" s="59"/>
      <c r="D99" s="1624" t="s">
        <v>305</v>
      </c>
      <c r="E99" s="1625"/>
      <c r="F99" s="1625"/>
      <c r="G99" s="1625"/>
      <c r="H99" s="1625"/>
      <c r="I99" s="1625"/>
      <c r="J99" s="1625"/>
      <c r="K99" s="1625"/>
      <c r="L99" s="1626" t="str">
        <f>IF(入力シート!M13&lt;&gt;"",項目マップ!C56,"")</f>
        <v/>
      </c>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5"/>
      <c r="AJ99" s="1625"/>
      <c r="AK99" s="1627"/>
    </row>
    <row r="100" spans="2:38" ht="14.1" hidden="1" customHeight="1" x14ac:dyDescent="0.4"/>
    <row r="101" spans="2:38" ht="14.1" hidden="1" customHeight="1" x14ac:dyDescent="0.4"/>
    <row r="102" spans="2:38" ht="15.95" hidden="1" customHeight="1" x14ac:dyDescent="0.4">
      <c r="B102" s="1498" t="s">
        <v>306</v>
      </c>
      <c r="C102" s="1498"/>
      <c r="D102" s="1498"/>
      <c r="E102" s="1498"/>
      <c r="F102" s="1498"/>
      <c r="G102" s="1498"/>
      <c r="H102" s="1498"/>
      <c r="I102" s="1498"/>
      <c r="J102" s="1498"/>
      <c r="K102" s="1498"/>
      <c r="L102" s="1498"/>
      <c r="M102" s="1498"/>
      <c r="N102" s="1498"/>
      <c r="O102" s="1498"/>
      <c r="P102" s="1498"/>
      <c r="Q102" s="1498"/>
      <c r="R102" s="1498"/>
      <c r="S102" s="1498"/>
      <c r="T102" s="1498"/>
      <c r="U102" s="1498"/>
      <c r="V102" s="1498"/>
      <c r="W102" s="1498"/>
      <c r="X102" s="1498"/>
      <c r="Y102" s="1498"/>
      <c r="Z102" s="1498"/>
      <c r="AA102" s="1498"/>
      <c r="AB102" s="1498"/>
      <c r="AC102" s="1498"/>
      <c r="AD102" s="1498"/>
      <c r="AE102" s="1498"/>
      <c r="AF102" s="1498"/>
      <c r="AG102" s="1498"/>
      <c r="AH102" s="1498"/>
      <c r="AI102" s="1498"/>
      <c r="AJ102" s="1498"/>
      <c r="AK102" s="1498"/>
      <c r="AL102" s="1498"/>
    </row>
    <row r="103" spans="2:38" ht="14.1" hidden="1" customHeight="1" x14ac:dyDescent="0.4"/>
    <row r="104" spans="2:38" ht="15" hidden="1" customHeight="1" x14ac:dyDescent="0.4">
      <c r="C104" s="60" t="s">
        <v>270</v>
      </c>
      <c r="D104" s="242" t="s">
        <v>307</v>
      </c>
      <c r="E104" s="242"/>
      <c r="F104" s="242"/>
      <c r="G104" s="242"/>
      <c r="H104" s="242"/>
      <c r="I104" s="242"/>
      <c r="J104" s="242"/>
      <c r="K104" s="242"/>
      <c r="L104" s="1907" t="str">
        <f>IF(入力シート!M13&lt;&gt;"",項目マップ!C57,"")</f>
        <v/>
      </c>
      <c r="M104" s="1500"/>
      <c r="N104" s="1500"/>
      <c r="O104" s="1908"/>
      <c r="P104" s="1913" t="str">
        <f>IF(入力シート!M13&lt;&gt;"",項目マップ!C58,"")</f>
        <v/>
      </c>
      <c r="Q104" s="1914"/>
      <c r="R104" s="1914"/>
      <c r="S104" s="1914"/>
      <c r="T104" s="1914"/>
      <c r="U104" s="1914"/>
      <c r="V104" s="1914"/>
      <c r="W104" s="1914"/>
      <c r="X104" s="1914"/>
      <c r="Y104" s="1914"/>
      <c r="Z104" s="1914"/>
      <c r="AA104" s="264">
        <v>1</v>
      </c>
      <c r="AB104" s="1915" t="s">
        <v>308</v>
      </c>
      <c r="AC104" s="1916"/>
      <c r="AD104" s="1916"/>
      <c r="AE104" s="1916"/>
      <c r="AF104" s="1916"/>
      <c r="AG104" s="1916"/>
      <c r="AH104" s="1916"/>
      <c r="AI104" s="1916"/>
      <c r="AJ104" s="1916"/>
      <c r="AK104" s="1917"/>
    </row>
    <row r="105" spans="2:38" ht="15" hidden="1" customHeight="1" x14ac:dyDescent="0.4">
      <c r="C105" s="72"/>
      <c r="D105" s="1909" t="s">
        <v>527</v>
      </c>
      <c r="E105" s="1910"/>
      <c r="F105" s="1911"/>
      <c r="G105" s="1911"/>
      <c r="H105" s="1911"/>
      <c r="I105" s="1911"/>
      <c r="J105" s="1911"/>
      <c r="K105" s="1912"/>
      <c r="L105" s="1902" t="str">
        <f>IF(入力シート!M13&lt;&gt;"",項目マップ!C59,"")</f>
        <v/>
      </c>
      <c r="M105" s="1903"/>
      <c r="N105" s="1903"/>
      <c r="O105" s="1903"/>
      <c r="P105" s="1903"/>
      <c r="Q105" s="1903"/>
      <c r="R105" s="1903"/>
      <c r="S105" s="1903"/>
      <c r="T105" s="1903"/>
      <c r="U105" s="1903"/>
      <c r="V105" s="1903"/>
      <c r="W105" s="1903"/>
      <c r="X105" s="1903"/>
      <c r="Y105" s="1903"/>
      <c r="Z105" s="1903"/>
      <c r="AA105" s="273">
        <v>2</v>
      </c>
      <c r="AB105" s="1904" t="s">
        <v>309</v>
      </c>
      <c r="AC105" s="1905"/>
      <c r="AD105" s="1905"/>
      <c r="AE105" s="1905"/>
      <c r="AF105" s="1905"/>
      <c r="AG105" s="1905"/>
      <c r="AH105" s="1905"/>
      <c r="AI105" s="1905"/>
      <c r="AJ105" s="1905"/>
      <c r="AK105" s="1906"/>
    </row>
    <row r="106" spans="2:38" ht="14.1" hidden="1" customHeight="1" x14ac:dyDescent="0.4">
      <c r="D106" s="61"/>
      <c r="E106" s="61"/>
    </row>
    <row r="107" spans="2:38" ht="14.1" hidden="1" customHeight="1" x14ac:dyDescent="0.4"/>
    <row r="108" spans="2:38" ht="14.1" hidden="1" customHeight="1" x14ac:dyDescent="0.4">
      <c r="C108" s="51" t="s">
        <v>311</v>
      </c>
      <c r="AA108" s="1617" t="str">
        <f>IF(入力シート!M13&lt;&gt;"",項目マップ!C65,"")</f>
        <v/>
      </c>
      <c r="AB108" s="1618"/>
      <c r="AC108" s="1618"/>
      <c r="AD108" s="1618"/>
      <c r="AE108" s="1619"/>
    </row>
    <row r="109" spans="2:38" ht="14.1" hidden="1" customHeight="1" x14ac:dyDescent="0.4"/>
    <row r="110" spans="2:38" ht="14.1" hidden="1" customHeight="1" x14ac:dyDescent="0.4">
      <c r="C110" s="62"/>
      <c r="D110" s="62"/>
      <c r="E110" s="62"/>
      <c r="F110" s="62" t="s">
        <v>312</v>
      </c>
      <c r="G110" s="62"/>
      <c r="H110" s="62"/>
      <c r="I110" s="62"/>
      <c r="J110" s="62"/>
      <c r="K110" s="62"/>
      <c r="L110" s="62"/>
      <c r="M110" s="62"/>
      <c r="N110" s="62"/>
      <c r="O110" s="62"/>
      <c r="P110" s="62"/>
      <c r="Q110" s="62"/>
      <c r="R110" s="62"/>
      <c r="S110" s="62"/>
      <c r="T110" s="62"/>
      <c r="U110" s="62"/>
      <c r="V110" s="62" t="s">
        <v>313</v>
      </c>
      <c r="W110" s="62"/>
      <c r="X110" s="62"/>
      <c r="Y110" s="62"/>
      <c r="Z110" s="62"/>
      <c r="AA110" s="1617" t="str">
        <f>IF(入力シート!M13&lt;&gt;"",項目マップ!C66,"")</f>
        <v/>
      </c>
      <c r="AB110" s="1618"/>
      <c r="AC110" s="1618"/>
      <c r="AD110" s="1618"/>
      <c r="AE110" s="1619"/>
    </row>
    <row r="111" spans="2:38" ht="14.1" hidden="1" customHeight="1" x14ac:dyDescent="0.4"/>
    <row r="112" spans="2:38" ht="14.1" hidden="1" customHeight="1" x14ac:dyDescent="0.4"/>
    <row r="113" spans="2:38" ht="14.1" customHeight="1" x14ac:dyDescent="0.4">
      <c r="B113" s="1537" t="s">
        <v>371</v>
      </c>
      <c r="C113" s="1537"/>
      <c r="D113" s="1537"/>
      <c r="E113" s="1537"/>
      <c r="F113" s="1537"/>
      <c r="G113" s="1538"/>
      <c r="H113" s="1538"/>
      <c r="I113" s="1538"/>
      <c r="J113" s="1538"/>
      <c r="K113" s="1538"/>
      <c r="L113" s="1538"/>
      <c r="M113" s="1538"/>
      <c r="N113" s="1538"/>
      <c r="O113" s="1538"/>
      <c r="P113" s="1538"/>
      <c r="Q113" s="1538"/>
      <c r="R113" s="1538"/>
      <c r="S113" s="1538"/>
      <c r="T113" s="1538"/>
      <c r="U113" s="1538"/>
      <c r="V113" s="1538"/>
      <c r="W113" s="1538"/>
      <c r="X113" s="1538"/>
      <c r="Y113" s="1538"/>
      <c r="Z113" s="1538"/>
      <c r="AA113" s="1538"/>
      <c r="AB113" s="1538"/>
      <c r="AC113" s="1538"/>
      <c r="AD113" s="1538"/>
      <c r="AE113" s="1538"/>
      <c r="AF113" s="1538"/>
      <c r="AG113" s="1538"/>
      <c r="AH113" s="1538"/>
      <c r="AI113" s="1538"/>
      <c r="AJ113" s="1538"/>
      <c r="AK113" s="1539" t="s">
        <v>659</v>
      </c>
      <c r="AL113" s="1539"/>
    </row>
    <row r="114" spans="2:38" ht="14.1" customHeight="1" x14ac:dyDescent="0.4">
      <c r="B114" s="55"/>
      <c r="C114" s="55"/>
      <c r="D114" s="55"/>
      <c r="E114" s="55"/>
      <c r="F114" s="55"/>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7"/>
      <c r="AL114" s="57"/>
    </row>
    <row r="115" spans="2:38" ht="14.1" hidden="1" customHeight="1" x14ac:dyDescent="0.4">
      <c r="B115" s="55"/>
      <c r="C115" s="55"/>
      <c r="D115" s="55"/>
      <c r="E115" s="55"/>
      <c r="F115" s="55"/>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7"/>
      <c r="AL115" s="57"/>
    </row>
    <row r="116" spans="2:38" ht="14.1" customHeight="1" x14ac:dyDescent="0.4">
      <c r="B116" s="1877" t="s">
        <v>770</v>
      </c>
      <c r="C116" s="1877"/>
      <c r="D116" s="1877"/>
      <c r="E116" s="1877"/>
      <c r="F116" s="1877"/>
      <c r="G116" s="1877"/>
      <c r="H116" s="1877"/>
      <c r="I116" s="1877"/>
      <c r="J116" s="1877"/>
      <c r="K116" s="1877"/>
      <c r="L116" s="1877"/>
      <c r="M116" s="1877"/>
      <c r="N116" s="1877"/>
      <c r="O116" s="1877"/>
      <c r="P116" s="1877"/>
      <c r="Q116" s="1877"/>
      <c r="R116" s="1877"/>
      <c r="S116" s="1877"/>
      <c r="T116" s="1877"/>
      <c r="U116" s="1877"/>
      <c r="V116" s="1877"/>
      <c r="W116" s="1877"/>
      <c r="X116" s="1877"/>
      <c r="Y116" s="1877"/>
      <c r="Z116" s="1877"/>
      <c r="AA116" s="1877"/>
      <c r="AB116" s="1877"/>
      <c r="AC116" s="1877"/>
      <c r="AD116" s="1877"/>
      <c r="AE116" s="1877"/>
      <c r="AF116" s="1877"/>
      <c r="AG116" s="1877"/>
      <c r="AH116" s="1877"/>
      <c r="AI116" s="1877"/>
      <c r="AJ116" s="1877"/>
      <c r="AK116" s="1877"/>
      <c r="AL116" s="1877"/>
    </row>
    <row r="117" spans="2:38" ht="8.4499999999999993" customHeight="1" thickBot="1" x14ac:dyDescent="0.45">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row>
    <row r="118" spans="2:38" ht="14.1" customHeight="1" thickBot="1" x14ac:dyDescent="0.45">
      <c r="B118" s="63"/>
      <c r="C118" s="1881" t="s">
        <v>420</v>
      </c>
      <c r="D118" s="1882"/>
      <c r="E118" s="1882"/>
      <c r="F118" s="1882"/>
      <c r="G118" s="1882"/>
      <c r="H118" s="1882"/>
      <c r="I118" s="1882"/>
      <c r="J118" s="1882"/>
      <c r="K118" s="1882"/>
      <c r="L118" s="1882"/>
      <c r="M118" s="1882"/>
      <c r="N118" s="1882"/>
      <c r="O118" s="1882"/>
      <c r="P118" s="1882"/>
      <c r="Q118" s="1882"/>
      <c r="R118" s="1882"/>
      <c r="S118" s="1882"/>
      <c r="T118" s="1882"/>
      <c r="U118" s="1882"/>
      <c r="V118" s="1882"/>
      <c r="W118" s="1882"/>
      <c r="X118" s="1882"/>
      <c r="Y118" s="1882"/>
      <c r="Z118" s="1882"/>
      <c r="AA118" s="1882"/>
      <c r="AB118" s="1882"/>
      <c r="AC118" s="1882"/>
      <c r="AD118" s="1882"/>
      <c r="AE118" s="1882"/>
      <c r="AF118" s="1882"/>
      <c r="AG118" s="1882"/>
      <c r="AH118" s="1882"/>
      <c r="AI118" s="1882"/>
      <c r="AJ118" s="1882"/>
      <c r="AK118" s="1883"/>
      <c r="AL118" s="63"/>
    </row>
    <row r="119" spans="2:38" ht="21.6" customHeight="1" x14ac:dyDescent="0.4">
      <c r="B119" s="63"/>
      <c r="C119" s="1891" t="s">
        <v>421</v>
      </c>
      <c r="D119" s="1892"/>
      <c r="E119" s="1892"/>
      <c r="F119" s="1892"/>
      <c r="G119" s="1892"/>
      <c r="H119" s="1892"/>
      <c r="I119" s="1892"/>
      <c r="J119" s="1892"/>
      <c r="K119" s="1892"/>
      <c r="L119" s="1899" t="str">
        <f>IF(AND(入力シート!M13&lt;&gt;"",項目マップ!C68&lt;&gt;""),項目マップ!C68,"")</f>
        <v/>
      </c>
      <c r="M119" s="1900"/>
      <c r="N119" s="1900"/>
      <c r="O119" s="1900"/>
      <c r="P119" s="1901"/>
      <c r="Q119" s="1878"/>
      <c r="R119" s="1879"/>
      <c r="S119" s="1879"/>
      <c r="T119" s="1879"/>
      <c r="U119" s="1879"/>
      <c r="V119" s="1879"/>
      <c r="W119" s="1879"/>
      <c r="X119" s="1879"/>
      <c r="Y119" s="1879"/>
      <c r="Z119" s="1879"/>
      <c r="AA119" s="1879"/>
      <c r="AB119" s="1879"/>
      <c r="AC119" s="1879"/>
      <c r="AD119" s="1879"/>
      <c r="AE119" s="1879"/>
      <c r="AF119" s="1879"/>
      <c r="AG119" s="1879"/>
      <c r="AH119" s="1879"/>
      <c r="AI119" s="1879"/>
      <c r="AJ119" s="1879"/>
      <c r="AK119" s="1880"/>
      <c r="AL119" s="63"/>
    </row>
    <row r="120" spans="2:38" ht="14.1" customHeight="1" x14ac:dyDescent="0.4">
      <c r="B120" s="63"/>
      <c r="C120" s="1893" t="s">
        <v>750</v>
      </c>
      <c r="D120" s="1894"/>
      <c r="E120" s="1894"/>
      <c r="F120" s="1894"/>
      <c r="G120" s="1894"/>
      <c r="H120" s="1894"/>
      <c r="I120" s="1894"/>
      <c r="J120" s="1894"/>
      <c r="K120" s="1894"/>
      <c r="L120" s="1894"/>
      <c r="M120" s="1894"/>
      <c r="N120" s="1894"/>
      <c r="O120" s="1894"/>
      <c r="P120" s="1894"/>
      <c r="Q120" s="1894"/>
      <c r="R120" s="1894"/>
      <c r="S120" s="1894"/>
      <c r="T120" s="1894"/>
      <c r="U120" s="1894"/>
      <c r="V120" s="1894"/>
      <c r="W120" s="1894"/>
      <c r="X120" s="1894"/>
      <c r="Y120" s="1894"/>
      <c r="Z120" s="1894"/>
      <c r="AA120" s="1894"/>
      <c r="AB120" s="1894"/>
      <c r="AC120" s="1894"/>
      <c r="AD120" s="1894"/>
      <c r="AE120" s="1894"/>
      <c r="AF120" s="1894"/>
      <c r="AG120" s="1894"/>
      <c r="AH120" s="1894"/>
      <c r="AI120" s="1894"/>
      <c r="AJ120" s="1894"/>
      <c r="AK120" s="1895"/>
      <c r="AL120" s="63"/>
    </row>
    <row r="121" spans="2:38" ht="14.1" customHeight="1" x14ac:dyDescent="0.4">
      <c r="B121" s="63"/>
      <c r="C121" s="211"/>
      <c r="D121" s="1844" t="s">
        <v>422</v>
      </c>
      <c r="E121" s="1845"/>
      <c r="F121" s="1845"/>
      <c r="G121" s="1845"/>
      <c r="H121" s="1845"/>
      <c r="I121" s="1845"/>
      <c r="J121" s="1845"/>
      <c r="K121" s="1845"/>
      <c r="L121" s="1845"/>
      <c r="M121" s="1845"/>
      <c r="N121" s="1845"/>
      <c r="O121" s="1845"/>
      <c r="P121" s="1845"/>
      <c r="Q121" s="1845"/>
      <c r="R121" s="1846"/>
      <c r="S121" s="1884" t="str">
        <f>IF(AND(入力シート!M13&lt;&gt;"",項目マップ!C69&lt;&gt;""),項目マップ!C69,"")</f>
        <v/>
      </c>
      <c r="T121" s="1885"/>
      <c r="U121" s="1885"/>
      <c r="V121" s="1885"/>
      <c r="W121" s="1886"/>
      <c r="X121" s="248"/>
      <c r="Y121" s="248"/>
      <c r="Z121" s="248"/>
      <c r="AA121" s="248"/>
      <c r="AB121" s="248"/>
      <c r="AC121" s="248"/>
      <c r="AD121" s="248"/>
      <c r="AE121" s="248"/>
      <c r="AF121" s="248"/>
      <c r="AG121" s="248"/>
      <c r="AH121" s="248"/>
      <c r="AI121" s="248"/>
      <c r="AJ121" s="248"/>
      <c r="AK121" s="210"/>
      <c r="AL121" s="63"/>
    </row>
    <row r="122" spans="2:38" ht="14.1" customHeight="1" x14ac:dyDescent="0.4">
      <c r="B122" s="63"/>
      <c r="C122" s="645"/>
      <c r="D122" s="1844" t="s">
        <v>754</v>
      </c>
      <c r="E122" s="1845"/>
      <c r="F122" s="1845"/>
      <c r="G122" s="1845"/>
      <c r="H122" s="1845"/>
      <c r="I122" s="1845"/>
      <c r="J122" s="1845"/>
      <c r="K122" s="1845"/>
      <c r="L122" s="1845"/>
      <c r="M122" s="1845"/>
      <c r="N122" s="1847" t="s">
        <v>744</v>
      </c>
      <c r="O122" s="1847"/>
      <c r="P122" s="1847"/>
      <c r="Q122" s="1847"/>
      <c r="R122" s="1848"/>
      <c r="S122" s="1884" t="str">
        <f>IF(AND(入力シート!M13&lt;&gt;"",項目マップ!C80&lt;&gt;""),項目マップ!C80,"")</f>
        <v/>
      </c>
      <c r="T122" s="1885"/>
      <c r="U122" s="1885"/>
      <c r="V122" s="1885"/>
      <c r="W122" s="1886"/>
      <c r="X122" s="248"/>
      <c r="Y122" s="1847" t="s">
        <v>665</v>
      </c>
      <c r="Z122" s="1847"/>
      <c r="AA122" s="1847"/>
      <c r="AB122" s="1847"/>
      <c r="AC122" s="1848"/>
      <c r="AD122" s="1884" t="str">
        <f>IF(AND(入力シート!M13&lt;&gt;"",項目マップ!C81&lt;&gt;""),項目マップ!C81,"")</f>
        <v/>
      </c>
      <c r="AE122" s="1885"/>
      <c r="AF122" s="1885"/>
      <c r="AG122" s="1885"/>
      <c r="AH122" s="1886"/>
      <c r="AI122" s="248"/>
      <c r="AJ122" s="248"/>
      <c r="AK122" s="210"/>
      <c r="AL122" s="63"/>
    </row>
    <row r="123" spans="2:38" ht="14.1" customHeight="1" x14ac:dyDescent="0.4">
      <c r="B123" s="63"/>
      <c r="C123" s="211"/>
      <c r="D123" s="1844" t="s">
        <v>753</v>
      </c>
      <c r="E123" s="1845"/>
      <c r="F123" s="1845"/>
      <c r="G123" s="1845"/>
      <c r="H123" s="1845"/>
      <c r="I123" s="1845"/>
      <c r="J123" s="1845"/>
      <c r="K123" s="1845"/>
      <c r="L123" s="1845"/>
      <c r="M123" s="1845"/>
      <c r="N123" s="1845"/>
      <c r="O123" s="1845"/>
      <c r="P123" s="1845"/>
      <c r="Q123" s="1845"/>
      <c r="R123" s="1846"/>
      <c r="S123" s="1834" t="str">
        <f>IF(AND(入力シート!M13&lt;&gt;"",項目マップ!C88&lt;&gt;""),項目マップ!C88,"")</f>
        <v/>
      </c>
      <c r="T123" s="1835"/>
      <c r="U123" s="1835"/>
      <c r="V123" s="1835"/>
      <c r="W123" s="1835"/>
      <c r="X123" s="1835"/>
      <c r="Y123" s="1835"/>
      <c r="Z123" s="1835"/>
      <c r="AA123" s="1835"/>
      <c r="AB123" s="1863"/>
      <c r="AC123" s="248"/>
      <c r="AD123" s="248"/>
      <c r="AE123" s="248"/>
      <c r="AF123" s="248"/>
      <c r="AG123" s="248"/>
      <c r="AH123" s="248"/>
      <c r="AI123" s="248"/>
      <c r="AJ123" s="248"/>
      <c r="AK123" s="210"/>
      <c r="AL123" s="63"/>
    </row>
    <row r="124" spans="2:38" ht="14.1" customHeight="1" x14ac:dyDescent="0.4">
      <c r="B124" s="63"/>
      <c r="C124" s="1893" t="s">
        <v>751</v>
      </c>
      <c r="D124" s="1894"/>
      <c r="E124" s="1894"/>
      <c r="F124" s="1894"/>
      <c r="G124" s="1894"/>
      <c r="H124" s="1894"/>
      <c r="I124" s="1894"/>
      <c r="J124" s="1894"/>
      <c r="K124" s="1894"/>
      <c r="L124" s="1894"/>
      <c r="M124" s="1894"/>
      <c r="N124" s="1894"/>
      <c r="O124" s="1894"/>
      <c r="P124" s="1894"/>
      <c r="Q124" s="1894"/>
      <c r="R124" s="1894"/>
      <c r="S124" s="1894"/>
      <c r="T124" s="1894"/>
      <c r="U124" s="1894"/>
      <c r="V124" s="1894"/>
      <c r="W124" s="1894"/>
      <c r="X124" s="1894"/>
      <c r="Y124" s="1894"/>
      <c r="Z124" s="1894"/>
      <c r="AA124" s="1894"/>
      <c r="AB124" s="1894"/>
      <c r="AC124" s="1894"/>
      <c r="AD124" s="1894"/>
      <c r="AE124" s="1894"/>
      <c r="AF124" s="1894"/>
      <c r="AG124" s="1894"/>
      <c r="AH124" s="1894"/>
      <c r="AI124" s="1894"/>
      <c r="AJ124" s="1894"/>
      <c r="AK124" s="1895"/>
      <c r="AL124" s="63"/>
    </row>
    <row r="125" spans="2:38" ht="14.1" hidden="1" customHeight="1" x14ac:dyDescent="0.4">
      <c r="B125" s="63"/>
      <c r="C125" s="211"/>
      <c r="D125" s="1849"/>
      <c r="E125" s="1850"/>
      <c r="F125" s="1850"/>
      <c r="G125" s="1850"/>
      <c r="H125" s="1850"/>
      <c r="I125" s="1850"/>
      <c r="J125" s="1850"/>
      <c r="K125" s="1850"/>
      <c r="L125" s="1850"/>
      <c r="M125" s="1850"/>
      <c r="N125" s="1850"/>
      <c r="O125" s="1850"/>
      <c r="P125" s="1850"/>
      <c r="Q125" s="1850"/>
      <c r="R125" s="1851"/>
      <c r="S125" s="1852" t="str">
        <f>IF(AND(入力シート!M13&lt;&gt;"",項目マップ!C84&lt;&gt;""),項目マップ!C84,"")</f>
        <v/>
      </c>
      <c r="T125" s="1853"/>
      <c r="U125" s="1853"/>
      <c r="V125" s="1853"/>
      <c r="W125" s="1854"/>
      <c r="X125" s="1855"/>
      <c r="Y125" s="1855"/>
      <c r="Z125" s="1855"/>
      <c r="AA125" s="1855"/>
      <c r="AB125" s="1855"/>
      <c r="AC125" s="1855"/>
      <c r="AD125" s="1855"/>
      <c r="AE125" s="1855"/>
      <c r="AF125" s="1855"/>
      <c r="AG125" s="1855"/>
      <c r="AH125" s="1855"/>
      <c r="AI125" s="1855"/>
      <c r="AJ125" s="1855"/>
      <c r="AK125" s="1856"/>
      <c r="AL125" s="63"/>
    </row>
    <row r="126" spans="2:38" ht="14.1" customHeight="1" x14ac:dyDescent="0.4">
      <c r="B126" s="63"/>
      <c r="C126" s="212"/>
      <c r="D126" s="1834" t="s">
        <v>771</v>
      </c>
      <c r="E126" s="1835"/>
      <c r="F126" s="1835"/>
      <c r="G126" s="1835"/>
      <c r="H126" s="1835"/>
      <c r="I126" s="1835"/>
      <c r="J126" s="1835"/>
      <c r="K126" s="1835"/>
      <c r="L126" s="1835"/>
      <c r="M126" s="1835"/>
      <c r="N126" s="1835"/>
      <c r="O126" s="1835"/>
      <c r="P126" s="1835"/>
      <c r="Q126" s="1835"/>
      <c r="R126" s="1836"/>
      <c r="S126" s="1860" t="str">
        <f>IF(AND(入力シート!M13&lt;&gt;"",項目マップ!C105&lt;&gt;""),項目マップ!C105,"")</f>
        <v/>
      </c>
      <c r="T126" s="1861"/>
      <c r="U126" s="1861"/>
      <c r="V126" s="1861"/>
      <c r="W126" s="1861"/>
      <c r="X126" s="1861"/>
      <c r="Y126" s="1861"/>
      <c r="Z126" s="1861"/>
      <c r="AA126" s="1861"/>
      <c r="AB126" s="1862"/>
      <c r="AC126" s="646"/>
      <c r="AD126" s="1857" t="str">
        <f>IF(AND(入力シート!M13&lt;&gt;"",項目マップ!C106&lt;&gt;""),項目マップ!C106,"")</f>
        <v/>
      </c>
      <c r="AE126" s="1858"/>
      <c r="AF126" s="1858"/>
      <c r="AG126" s="1858"/>
      <c r="AH126" s="1859"/>
      <c r="AI126" s="646" t="s">
        <v>605</v>
      </c>
      <c r="AJ126" s="646"/>
      <c r="AK126" s="647"/>
      <c r="AL126" s="63"/>
    </row>
    <row r="127" spans="2:38" ht="17.45" customHeight="1" x14ac:dyDescent="0.4">
      <c r="B127" s="63"/>
      <c r="C127" s="1893" t="s">
        <v>752</v>
      </c>
      <c r="D127" s="1894"/>
      <c r="E127" s="1894"/>
      <c r="F127" s="1894"/>
      <c r="G127" s="1894"/>
      <c r="H127" s="1894"/>
      <c r="I127" s="1894"/>
      <c r="J127" s="1894"/>
      <c r="K127" s="1894"/>
      <c r="L127" s="1894"/>
      <c r="M127" s="1894"/>
      <c r="N127" s="1894"/>
      <c r="O127" s="1894"/>
      <c r="P127" s="1894"/>
      <c r="Q127" s="1894"/>
      <c r="R127" s="1894"/>
      <c r="S127" s="1894"/>
      <c r="T127" s="1894"/>
      <c r="U127" s="1894"/>
      <c r="V127" s="1894"/>
      <c r="W127" s="1894"/>
      <c r="X127" s="1894"/>
      <c r="Y127" s="1894"/>
      <c r="Z127" s="1894"/>
      <c r="AA127" s="1894"/>
      <c r="AB127" s="1894"/>
      <c r="AC127" s="1894"/>
      <c r="AD127" s="1894"/>
      <c r="AE127" s="1894"/>
      <c r="AF127" s="1894"/>
      <c r="AG127" s="1894"/>
      <c r="AH127" s="1894"/>
      <c r="AI127" s="1894"/>
      <c r="AJ127" s="1894"/>
      <c r="AK127" s="1895"/>
      <c r="AL127" s="63"/>
    </row>
    <row r="128" spans="2:38" ht="17.45" hidden="1" customHeight="1" x14ac:dyDescent="0.4">
      <c r="B128" s="63"/>
      <c r="C128" s="211"/>
      <c r="D128" s="1849"/>
      <c r="E128" s="1850"/>
      <c r="F128" s="1850"/>
      <c r="G128" s="1850"/>
      <c r="H128" s="1850"/>
      <c r="I128" s="1850"/>
      <c r="J128" s="1850"/>
      <c r="K128" s="1850"/>
      <c r="L128" s="1850"/>
      <c r="M128" s="1850"/>
      <c r="N128" s="1850"/>
      <c r="O128" s="1850"/>
      <c r="P128" s="1850"/>
      <c r="Q128" s="1850"/>
      <c r="R128" s="1851"/>
      <c r="S128" s="1852" t="str">
        <f>IF(AND(入力シート!M16&lt;&gt;"",項目マップ!C133&lt;&gt;""),項目マップ!C133,"")</f>
        <v/>
      </c>
      <c r="T128" s="1853"/>
      <c r="U128" s="1853"/>
      <c r="V128" s="1853"/>
      <c r="W128" s="1854"/>
      <c r="X128" s="1855"/>
      <c r="Y128" s="1855"/>
      <c r="Z128" s="1855"/>
      <c r="AA128" s="1855"/>
      <c r="AB128" s="1855"/>
      <c r="AC128" s="1855"/>
      <c r="AD128" s="1855"/>
      <c r="AE128" s="1855"/>
      <c r="AF128" s="1855"/>
      <c r="AG128" s="1855"/>
      <c r="AH128" s="1855"/>
      <c r="AI128" s="1855"/>
      <c r="AJ128" s="1855"/>
      <c r="AK128" s="1856"/>
      <c r="AL128" s="63"/>
    </row>
    <row r="129" spans="2:38" ht="15" customHeight="1" x14ac:dyDescent="0.4">
      <c r="B129" s="63"/>
      <c r="C129" s="661"/>
      <c r="D129" s="1864" t="s">
        <v>755</v>
      </c>
      <c r="E129" s="1864"/>
      <c r="F129" s="1864"/>
      <c r="G129" s="1864"/>
      <c r="H129" s="1864"/>
      <c r="I129" s="1864"/>
      <c r="J129" s="1864"/>
      <c r="K129" s="1864"/>
      <c r="L129" s="1864"/>
      <c r="M129" s="1864"/>
      <c r="N129" s="1864" t="s">
        <v>663</v>
      </c>
      <c r="O129" s="1864"/>
      <c r="P129" s="1864"/>
      <c r="Q129" s="1864" t="s">
        <v>756</v>
      </c>
      <c r="R129" s="1864"/>
      <c r="S129" s="1865" t="s">
        <v>757</v>
      </c>
      <c r="T129" s="1865"/>
      <c r="U129" s="1865"/>
      <c r="V129" s="1865"/>
      <c r="W129" s="1865"/>
      <c r="X129" s="1865"/>
      <c r="Y129" s="1865"/>
      <c r="Z129" s="1865"/>
      <c r="AA129" s="1866" t="str">
        <f>IF(AND(入力シート!$M$13&lt;&gt;"",項目マップ!C119&lt;&gt;""),項目マップ!C119,"")</f>
        <v/>
      </c>
      <c r="AB129" s="1866"/>
      <c r="AC129" s="649" t="s">
        <v>756</v>
      </c>
      <c r="AD129" s="650"/>
      <c r="AE129" s="650"/>
      <c r="AF129" s="650"/>
      <c r="AG129" s="650"/>
      <c r="AH129" s="650"/>
      <c r="AI129" s="650"/>
      <c r="AJ129" s="650"/>
      <c r="AK129" s="651"/>
      <c r="AL129" s="63"/>
    </row>
    <row r="130" spans="2:38" ht="15" customHeight="1" x14ac:dyDescent="0.4">
      <c r="B130" s="63"/>
      <c r="C130" s="661"/>
      <c r="D130" s="652"/>
      <c r="E130" s="653"/>
      <c r="F130" s="653"/>
      <c r="G130" s="653"/>
      <c r="H130" s="653"/>
      <c r="I130" s="653"/>
      <c r="J130" s="653"/>
      <c r="K130" s="653"/>
      <c r="L130" s="653"/>
      <c r="M130" s="653"/>
      <c r="N130" s="653"/>
      <c r="O130" s="653"/>
      <c r="P130" s="653"/>
      <c r="Q130" s="653"/>
      <c r="R130" s="654"/>
      <c r="S130" s="1843" t="s">
        <v>758</v>
      </c>
      <c r="T130" s="1843"/>
      <c r="U130" s="1843"/>
      <c r="V130" s="1843"/>
      <c r="W130" s="1843"/>
      <c r="X130" s="1843"/>
      <c r="Y130" s="1843"/>
      <c r="Z130" s="1843"/>
      <c r="AA130" s="1838" t="str">
        <f>IF(AND(入力シート!$M$13&lt;&gt;"",項目マップ!C120&lt;&gt;""),項目マップ!C120,"")</f>
        <v/>
      </c>
      <c r="AB130" s="1839"/>
      <c r="AC130" s="655" t="s">
        <v>756</v>
      </c>
      <c r="AD130" s="635"/>
      <c r="AE130" s="635"/>
      <c r="AF130" s="635"/>
      <c r="AG130" s="635"/>
      <c r="AH130" s="635"/>
      <c r="AI130" s="635"/>
      <c r="AJ130" s="635"/>
      <c r="AK130" s="468"/>
      <c r="AL130" s="63"/>
    </row>
    <row r="131" spans="2:38" ht="15" customHeight="1" x14ac:dyDescent="0.4">
      <c r="B131" s="63"/>
      <c r="C131" s="661"/>
      <c r="D131" s="652"/>
      <c r="E131" s="653"/>
      <c r="F131" s="653"/>
      <c r="G131" s="653"/>
      <c r="H131" s="653"/>
      <c r="I131" s="653"/>
      <c r="J131" s="653"/>
      <c r="K131" s="653"/>
      <c r="L131" s="653"/>
      <c r="M131" s="653"/>
      <c r="N131" s="653"/>
      <c r="O131" s="653"/>
      <c r="P131" s="653"/>
      <c r="Q131" s="653"/>
      <c r="R131" s="654"/>
      <c r="S131" s="1837" t="s">
        <v>759</v>
      </c>
      <c r="T131" s="1837"/>
      <c r="U131" s="1837"/>
      <c r="V131" s="1837"/>
      <c r="W131" s="1837"/>
      <c r="X131" s="1837"/>
      <c r="Y131" s="1837"/>
      <c r="Z131" s="1837"/>
      <c r="AA131" s="1838" t="str">
        <f>IF(AND(入力シート!$M$13&lt;&gt;"",項目マップ!C121&lt;&gt;""),項目マップ!C121,"")</f>
        <v/>
      </c>
      <c r="AB131" s="1839"/>
      <c r="AC131" s="655" t="s">
        <v>756</v>
      </c>
      <c r="AD131" s="635"/>
      <c r="AE131" s="635"/>
      <c r="AF131" s="635"/>
      <c r="AG131" s="635"/>
      <c r="AH131" s="635"/>
      <c r="AI131" s="635"/>
      <c r="AJ131" s="635"/>
      <c r="AK131" s="468"/>
      <c r="AL131" s="63"/>
    </row>
    <row r="132" spans="2:38" ht="15" customHeight="1" x14ac:dyDescent="0.4">
      <c r="B132" s="63"/>
      <c r="C132" s="661"/>
      <c r="D132" s="652"/>
      <c r="E132" s="653"/>
      <c r="F132" s="653"/>
      <c r="G132" s="653"/>
      <c r="H132" s="653"/>
      <c r="I132" s="653"/>
      <c r="J132" s="653"/>
      <c r="K132" s="653"/>
      <c r="L132" s="653"/>
      <c r="M132" s="653"/>
      <c r="N132" s="653"/>
      <c r="O132" s="653"/>
      <c r="P132" s="653"/>
      <c r="Q132" s="653"/>
      <c r="R132" s="654"/>
      <c r="S132" s="1837" t="s">
        <v>760</v>
      </c>
      <c r="T132" s="1837"/>
      <c r="U132" s="1837"/>
      <c r="V132" s="1837"/>
      <c r="W132" s="1837"/>
      <c r="X132" s="1837"/>
      <c r="Y132" s="1837"/>
      <c r="Z132" s="1837"/>
      <c r="AA132" s="1838" t="str">
        <f>IF(AND(入力シート!$M$13&lt;&gt;"",項目マップ!C122&lt;&gt;""),項目マップ!C122,"")</f>
        <v/>
      </c>
      <c r="AB132" s="1839"/>
      <c r="AC132" s="655" t="s">
        <v>756</v>
      </c>
      <c r="AD132" s="635"/>
      <c r="AE132" s="635"/>
      <c r="AF132" s="635"/>
      <c r="AG132" s="635"/>
      <c r="AH132" s="635"/>
      <c r="AI132" s="635"/>
      <c r="AJ132" s="635"/>
      <c r="AK132" s="468"/>
      <c r="AL132" s="63"/>
    </row>
    <row r="133" spans="2:38" ht="15" customHeight="1" x14ac:dyDescent="0.4">
      <c r="B133" s="63"/>
      <c r="C133" s="661"/>
      <c r="D133" s="652"/>
      <c r="E133" s="653"/>
      <c r="F133" s="653"/>
      <c r="G133" s="653"/>
      <c r="H133" s="653"/>
      <c r="I133" s="653"/>
      <c r="J133" s="653"/>
      <c r="K133" s="653"/>
      <c r="L133" s="653"/>
      <c r="M133" s="653"/>
      <c r="N133" s="653"/>
      <c r="O133" s="653"/>
      <c r="P133" s="653"/>
      <c r="Q133" s="653"/>
      <c r="R133" s="654"/>
      <c r="S133" s="1837" t="s">
        <v>761</v>
      </c>
      <c r="T133" s="1837"/>
      <c r="U133" s="1837"/>
      <c r="V133" s="1837"/>
      <c r="W133" s="1837"/>
      <c r="X133" s="1837"/>
      <c r="Y133" s="1837"/>
      <c r="Z133" s="1837"/>
      <c r="AA133" s="1838" t="str">
        <f>IF(AND(入力シート!$M$13&lt;&gt;"",項目マップ!C123&lt;&gt;""),項目マップ!C123,"")</f>
        <v/>
      </c>
      <c r="AB133" s="1839"/>
      <c r="AC133" s="655" t="s">
        <v>756</v>
      </c>
      <c r="AD133" s="635"/>
      <c r="AE133" s="635"/>
      <c r="AF133" s="635"/>
      <c r="AG133" s="635"/>
      <c r="AH133" s="635"/>
      <c r="AI133" s="635"/>
      <c r="AJ133" s="635"/>
      <c r="AK133" s="468"/>
      <c r="AL133" s="63"/>
    </row>
    <row r="134" spans="2:38" ht="15" customHeight="1" x14ac:dyDescent="0.4">
      <c r="B134" s="63"/>
      <c r="C134" s="661"/>
      <c r="D134" s="652"/>
      <c r="E134" s="653"/>
      <c r="F134" s="653"/>
      <c r="G134" s="653"/>
      <c r="H134" s="653"/>
      <c r="I134" s="653"/>
      <c r="J134" s="653"/>
      <c r="K134" s="653"/>
      <c r="L134" s="653"/>
      <c r="M134" s="653"/>
      <c r="N134" s="653"/>
      <c r="O134" s="653"/>
      <c r="P134" s="653"/>
      <c r="Q134" s="653"/>
      <c r="R134" s="654"/>
      <c r="S134" s="1837" t="s">
        <v>762</v>
      </c>
      <c r="T134" s="1837"/>
      <c r="U134" s="1837"/>
      <c r="V134" s="1837"/>
      <c r="W134" s="1837"/>
      <c r="X134" s="1837"/>
      <c r="Y134" s="1837"/>
      <c r="Z134" s="1837"/>
      <c r="AA134" s="1838" t="str">
        <f>IF(AND(入力シート!$M$13&lt;&gt;"",項目マップ!C124&lt;&gt;""),項目マップ!C124,"")</f>
        <v/>
      </c>
      <c r="AB134" s="1839"/>
      <c r="AC134" s="655" t="s">
        <v>756</v>
      </c>
      <c r="AD134" s="635"/>
      <c r="AE134" s="635"/>
      <c r="AF134" s="635"/>
      <c r="AG134" s="635"/>
      <c r="AH134" s="635"/>
      <c r="AI134" s="635"/>
      <c r="AJ134" s="635"/>
      <c r="AK134" s="468"/>
      <c r="AL134" s="63"/>
    </row>
    <row r="135" spans="2:38" ht="15" customHeight="1" x14ac:dyDescent="0.4">
      <c r="B135" s="63"/>
      <c r="C135" s="661"/>
      <c r="D135" s="652"/>
      <c r="E135" s="653"/>
      <c r="F135" s="653"/>
      <c r="G135" s="653"/>
      <c r="H135" s="653"/>
      <c r="I135" s="653"/>
      <c r="J135" s="653"/>
      <c r="K135" s="653"/>
      <c r="L135" s="653"/>
      <c r="M135" s="653"/>
      <c r="N135" s="653"/>
      <c r="O135" s="653"/>
      <c r="P135" s="653"/>
      <c r="Q135" s="653"/>
      <c r="R135" s="654"/>
      <c r="S135" s="1837" t="s">
        <v>763</v>
      </c>
      <c r="T135" s="1837"/>
      <c r="U135" s="1837"/>
      <c r="V135" s="1837"/>
      <c r="W135" s="1837"/>
      <c r="X135" s="1837"/>
      <c r="Y135" s="1837"/>
      <c r="Z135" s="1837"/>
      <c r="AA135" s="1838" t="str">
        <f>IF(AND(入力シート!$M$13&lt;&gt;"",項目マップ!C125&lt;&gt;""),項目マップ!C125,"")</f>
        <v/>
      </c>
      <c r="AB135" s="1839"/>
      <c r="AC135" s="655" t="s">
        <v>756</v>
      </c>
      <c r="AD135" s="635"/>
      <c r="AE135" s="635"/>
      <c r="AF135" s="635"/>
      <c r="AG135" s="635"/>
      <c r="AH135" s="635"/>
      <c r="AI135" s="635"/>
      <c r="AJ135" s="635"/>
      <c r="AK135" s="468"/>
      <c r="AL135" s="63"/>
    </row>
    <row r="136" spans="2:38" ht="15" customHeight="1" x14ac:dyDescent="0.4">
      <c r="B136" s="63"/>
      <c r="C136" s="661"/>
      <c r="D136" s="652"/>
      <c r="E136" s="653"/>
      <c r="F136" s="653"/>
      <c r="G136" s="653"/>
      <c r="H136" s="653"/>
      <c r="I136" s="653"/>
      <c r="J136" s="653"/>
      <c r="K136" s="653"/>
      <c r="L136" s="653"/>
      <c r="M136" s="653"/>
      <c r="N136" s="653"/>
      <c r="O136" s="653"/>
      <c r="P136" s="653"/>
      <c r="Q136" s="653"/>
      <c r="R136" s="654"/>
      <c r="S136" s="1837" t="s">
        <v>764</v>
      </c>
      <c r="T136" s="1837"/>
      <c r="U136" s="1837"/>
      <c r="V136" s="1837"/>
      <c r="W136" s="1837"/>
      <c r="X136" s="1837"/>
      <c r="Y136" s="1837"/>
      <c r="Z136" s="1837"/>
      <c r="AA136" s="1838" t="str">
        <f>IF(AND(入力シート!$M$13&lt;&gt;"",項目マップ!C126&lt;&gt;""),項目マップ!C126,"")</f>
        <v/>
      </c>
      <c r="AB136" s="1839"/>
      <c r="AC136" s="655" t="s">
        <v>756</v>
      </c>
      <c r="AD136" s="635"/>
      <c r="AE136" s="635"/>
      <c r="AF136" s="635"/>
      <c r="AG136" s="635"/>
      <c r="AH136" s="635"/>
      <c r="AI136" s="635"/>
      <c r="AJ136" s="635"/>
      <c r="AK136" s="468"/>
      <c r="AL136" s="63"/>
    </row>
    <row r="137" spans="2:38" ht="15" customHeight="1" x14ac:dyDescent="0.4">
      <c r="B137" s="63"/>
      <c r="C137" s="661"/>
      <c r="D137" s="652"/>
      <c r="E137" s="653"/>
      <c r="F137" s="653"/>
      <c r="G137" s="653"/>
      <c r="H137" s="653"/>
      <c r="I137" s="653"/>
      <c r="J137" s="653"/>
      <c r="K137" s="653"/>
      <c r="L137" s="653"/>
      <c r="M137" s="653"/>
      <c r="N137" s="653"/>
      <c r="O137" s="653"/>
      <c r="P137" s="653"/>
      <c r="Q137" s="653"/>
      <c r="R137" s="654"/>
      <c r="S137" s="1837" t="str">
        <f>IF(AND(入力シート!$M$13&lt;&gt;"",項目マップ!C130&lt;&gt;""),項目マップ!C130,"")</f>
        <v/>
      </c>
      <c r="T137" s="1837"/>
      <c r="U137" s="1837"/>
      <c r="V137" s="1837"/>
      <c r="W137" s="1837"/>
      <c r="X137" s="1837"/>
      <c r="Y137" s="1837"/>
      <c r="Z137" s="1837"/>
      <c r="AA137" s="1838" t="str">
        <f>IF(AND(入力シート!$M$13&lt;&gt;"",項目マップ!C127&lt;&gt;""),項目マップ!C127,"")</f>
        <v/>
      </c>
      <c r="AB137" s="1839"/>
      <c r="AC137" s="655" t="s">
        <v>756</v>
      </c>
      <c r="AD137" s="635"/>
      <c r="AE137" s="635"/>
      <c r="AF137" s="635"/>
      <c r="AG137" s="635"/>
      <c r="AH137" s="635"/>
      <c r="AI137" s="635"/>
      <c r="AJ137" s="635"/>
      <c r="AK137" s="468"/>
      <c r="AL137" s="63"/>
    </row>
    <row r="138" spans="2:38" ht="15" customHeight="1" x14ac:dyDescent="0.4">
      <c r="B138" s="63"/>
      <c r="C138" s="661"/>
      <c r="D138" s="652"/>
      <c r="E138" s="653"/>
      <c r="F138" s="653"/>
      <c r="G138" s="653"/>
      <c r="H138" s="653"/>
      <c r="I138" s="653"/>
      <c r="J138" s="653"/>
      <c r="K138" s="653"/>
      <c r="L138" s="653"/>
      <c r="M138" s="653"/>
      <c r="N138" s="653"/>
      <c r="O138" s="653"/>
      <c r="P138" s="653"/>
      <c r="Q138" s="653"/>
      <c r="R138" s="654"/>
      <c r="S138" s="1840" t="str">
        <f>IF(AND(入力シート!$M$13&lt;&gt;"",項目マップ!C131&lt;&gt;""),項目マップ!C131,"")</f>
        <v/>
      </c>
      <c r="T138" s="1841"/>
      <c r="U138" s="1841"/>
      <c r="V138" s="1841"/>
      <c r="W138" s="1841"/>
      <c r="X138" s="1841"/>
      <c r="Y138" s="1841"/>
      <c r="Z138" s="1842"/>
      <c r="AA138" s="1838" t="str">
        <f>IF(AND(入力シート!$M$13&lt;&gt;"",項目マップ!C128&lt;&gt;""),項目マップ!C128,"")</f>
        <v/>
      </c>
      <c r="AB138" s="1839"/>
      <c r="AC138" s="655" t="s">
        <v>756</v>
      </c>
      <c r="AD138" s="635"/>
      <c r="AE138" s="635"/>
      <c r="AF138" s="635"/>
      <c r="AG138" s="635"/>
      <c r="AH138" s="635"/>
      <c r="AI138" s="635"/>
      <c r="AJ138" s="635"/>
      <c r="AK138" s="468"/>
      <c r="AL138" s="63"/>
    </row>
    <row r="139" spans="2:38" ht="15" customHeight="1" x14ac:dyDescent="0.4">
      <c r="B139" s="63"/>
      <c r="C139" s="662"/>
      <c r="D139" s="656"/>
      <c r="E139" s="657"/>
      <c r="F139" s="657"/>
      <c r="G139" s="657"/>
      <c r="H139" s="657"/>
      <c r="I139" s="657"/>
      <c r="J139" s="657"/>
      <c r="K139" s="657"/>
      <c r="L139" s="657"/>
      <c r="M139" s="657"/>
      <c r="N139" s="657"/>
      <c r="O139" s="657"/>
      <c r="P139" s="657"/>
      <c r="Q139" s="657"/>
      <c r="R139" s="658"/>
      <c r="S139" s="1829" t="str">
        <f>IF(AND(入力シート!$M$13&lt;&gt;"",項目マップ!C132&lt;&gt;""),項目マップ!C132,"")</f>
        <v/>
      </c>
      <c r="T139" s="1830"/>
      <c r="U139" s="1830"/>
      <c r="V139" s="1830"/>
      <c r="W139" s="1830"/>
      <c r="X139" s="1830"/>
      <c r="Y139" s="1830"/>
      <c r="Z139" s="1831"/>
      <c r="AA139" s="1832" t="str">
        <f>IF(AND(入力シート!$M$13&lt;&gt;"",項目マップ!C129&lt;&gt;""),項目マップ!C129,"")</f>
        <v/>
      </c>
      <c r="AB139" s="1833"/>
      <c r="AC139" s="659" t="s">
        <v>756</v>
      </c>
      <c r="AD139" s="660"/>
      <c r="AE139" s="660"/>
      <c r="AF139" s="660"/>
      <c r="AG139" s="660"/>
      <c r="AH139" s="660"/>
      <c r="AI139" s="660"/>
      <c r="AJ139" s="660"/>
      <c r="AK139" s="471"/>
      <c r="AL139" s="63"/>
    </row>
    <row r="140" spans="2:38" ht="17.45" customHeight="1" thickBot="1" x14ac:dyDescent="0.45">
      <c r="B140" s="63"/>
      <c r="C140" s="511"/>
      <c r="D140" s="509"/>
      <c r="E140" s="509"/>
      <c r="F140" s="509"/>
      <c r="G140" s="509"/>
      <c r="H140" s="509"/>
      <c r="I140" s="509"/>
      <c r="J140" s="509"/>
      <c r="K140" s="509"/>
      <c r="L140" s="509"/>
      <c r="M140" s="509"/>
      <c r="N140" s="509"/>
      <c r="O140" s="509"/>
      <c r="P140" s="509"/>
      <c r="Q140" s="509"/>
      <c r="R140" s="509"/>
      <c r="S140" s="648"/>
      <c r="T140" s="648"/>
      <c r="U140" s="648"/>
      <c r="V140" s="648"/>
      <c r="W140" s="648"/>
      <c r="X140" s="510"/>
      <c r="Y140" s="510"/>
      <c r="Z140" s="510"/>
      <c r="AA140" s="510"/>
      <c r="AB140" s="510"/>
      <c r="AC140" s="510"/>
      <c r="AD140" s="510"/>
      <c r="AE140" s="510"/>
      <c r="AF140" s="510"/>
      <c r="AG140" s="510"/>
      <c r="AH140" s="510"/>
      <c r="AI140" s="510"/>
      <c r="AJ140" s="510"/>
      <c r="AK140" s="510"/>
      <c r="AL140" s="63"/>
    </row>
    <row r="141" spans="2:38" ht="14.1" customHeight="1" thickBot="1" x14ac:dyDescent="0.45">
      <c r="B141" s="63"/>
      <c r="C141" s="1881" t="s">
        <v>419</v>
      </c>
      <c r="D141" s="1882"/>
      <c r="E141" s="1882"/>
      <c r="F141" s="1882"/>
      <c r="G141" s="1882"/>
      <c r="H141" s="1882"/>
      <c r="I141" s="1882"/>
      <c r="J141" s="1882"/>
      <c r="K141" s="1882"/>
      <c r="L141" s="1882"/>
      <c r="M141" s="1882"/>
      <c r="N141" s="1882"/>
      <c r="O141" s="1882"/>
      <c r="P141" s="1882"/>
      <c r="Q141" s="1882"/>
      <c r="R141" s="1882"/>
      <c r="S141" s="1882"/>
      <c r="T141" s="1882"/>
      <c r="U141" s="1882"/>
      <c r="V141" s="1882"/>
      <c r="W141" s="1882"/>
      <c r="X141" s="1882"/>
      <c r="Y141" s="1882"/>
      <c r="Z141" s="1882"/>
      <c r="AA141" s="1882"/>
      <c r="AB141" s="1882"/>
      <c r="AC141" s="1882"/>
      <c r="AD141" s="1882"/>
      <c r="AE141" s="1882"/>
      <c r="AF141" s="1882"/>
      <c r="AG141" s="1882"/>
      <c r="AH141" s="1882"/>
      <c r="AI141" s="1882"/>
      <c r="AJ141" s="1882"/>
      <c r="AK141" s="1883"/>
      <c r="AL141" s="63"/>
    </row>
    <row r="142" spans="2:38" ht="8.4499999999999993" customHeight="1" x14ac:dyDescent="0.4">
      <c r="B142" s="6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63"/>
    </row>
    <row r="143" spans="2:38" ht="14.1" customHeight="1" x14ac:dyDescent="0.4">
      <c r="B143" s="63"/>
      <c r="C143" s="63"/>
      <c r="D143" s="1613" t="s">
        <v>314</v>
      </c>
      <c r="E143" s="1613"/>
      <c r="F143" s="1613"/>
      <c r="G143" s="1613"/>
      <c r="H143" s="1613"/>
      <c r="I143" s="1613"/>
      <c r="J143" s="1613"/>
      <c r="K143" s="1613"/>
      <c r="L143" s="1613"/>
      <c r="M143" s="1613"/>
      <c r="N143" s="1614" t="str">
        <f>IF(AND(入力シート!M13&lt;&gt;"",項目マップ!C189&lt;&gt;""),項目マップ!C189,"")</f>
        <v/>
      </c>
      <c r="O143" s="1615"/>
      <c r="P143" s="1616"/>
      <c r="Q143" s="51" t="s">
        <v>315</v>
      </c>
      <c r="S143" s="64" t="s">
        <v>316</v>
      </c>
      <c r="AJ143" s="63"/>
      <c r="AK143" s="63"/>
      <c r="AL143" s="63"/>
    </row>
    <row r="144" spans="2:38" ht="8.4499999999999993" customHeight="1" x14ac:dyDescent="0.4">
      <c r="B144" s="63"/>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63"/>
    </row>
    <row r="145" spans="3:73" ht="14.1" customHeight="1" x14ac:dyDescent="0.4">
      <c r="C145" s="65" t="s">
        <v>270</v>
      </c>
      <c r="D145" s="66" t="s">
        <v>683</v>
      </c>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7"/>
      <c r="AO145" s="1597"/>
      <c r="AP145" s="1597"/>
      <c r="AQ145" s="1597"/>
      <c r="AR145" s="1597"/>
      <c r="AS145" s="1597"/>
      <c r="AT145" s="1597"/>
      <c r="AU145" s="1597"/>
      <c r="AV145" s="1597"/>
      <c r="AW145" s="1597"/>
      <c r="AX145" s="1597"/>
      <c r="AY145" s="1597"/>
      <c r="AZ145" s="1597"/>
      <c r="BA145" s="1597"/>
      <c r="BB145" s="1597"/>
      <c r="BC145" s="1597"/>
      <c r="BD145" s="1597"/>
      <c r="BE145" s="1597"/>
      <c r="BF145" s="1597"/>
      <c r="BG145" s="1597"/>
      <c r="BH145" s="1597"/>
      <c r="BI145" s="1597"/>
      <c r="BJ145" s="1597"/>
      <c r="BK145" s="1597"/>
      <c r="BL145" s="1597"/>
      <c r="BM145" s="1597"/>
      <c r="BN145" s="1597"/>
      <c r="BO145" s="1597"/>
      <c r="BP145" s="1597"/>
      <c r="BQ145" s="1597"/>
      <c r="BR145" s="1597"/>
      <c r="BS145" s="1597"/>
      <c r="BT145" s="1597"/>
      <c r="BU145" s="1597"/>
    </row>
    <row r="146" spans="3:73" ht="11.45" customHeight="1" x14ac:dyDescent="0.4">
      <c r="C146" s="53"/>
      <c r="AK146" s="68"/>
    </row>
    <row r="147" spans="3:73" ht="15" customHeight="1" x14ac:dyDescent="0.4">
      <c r="C147" s="53"/>
      <c r="D147" s="1613" t="s">
        <v>317</v>
      </c>
      <c r="E147" s="1613"/>
      <c r="F147" s="1613"/>
      <c r="G147" s="1613"/>
      <c r="H147" s="1613"/>
      <c r="I147" s="1613"/>
      <c r="J147" s="1613"/>
      <c r="K147" s="1613"/>
      <c r="L147" s="1613"/>
      <c r="M147" s="1613"/>
      <c r="N147" s="1483" t="str">
        <f>IF(AND(入力シート!M13&lt;&gt;"",項目マップ!C190&lt;&gt;""),項目マップ!C190,"")</f>
        <v/>
      </c>
      <c r="O147" s="1484"/>
      <c r="P147" s="1485"/>
      <c r="Q147" s="51" t="s">
        <v>315</v>
      </c>
      <c r="S147" s="90" t="s">
        <v>318</v>
      </c>
      <c r="AK147" s="68"/>
    </row>
    <row r="148" spans="3:73" ht="11.45" customHeight="1" x14ac:dyDescent="0.4">
      <c r="C148" s="53"/>
      <c r="P148" s="1889"/>
      <c r="Q148" s="1889"/>
      <c r="R148" s="1889"/>
      <c r="S148" s="1889"/>
      <c r="AK148" s="68"/>
    </row>
    <row r="149" spans="3:73" ht="15" customHeight="1" x14ac:dyDescent="0.4">
      <c r="C149" s="53"/>
      <c r="F149" s="18"/>
      <c r="G149" s="1890" t="s">
        <v>65</v>
      </c>
      <c r="H149" s="1592"/>
      <c r="I149" s="1592"/>
      <c r="J149" s="1592"/>
      <c r="K149" s="1592"/>
      <c r="L149" s="1592"/>
      <c r="M149" s="357"/>
      <c r="N149" s="1896" t="str">
        <f>IF(AND(入力シート!M13&lt;&gt;"",項目マップ!C191&lt;&gt;""),項目マップ!C191,"")</f>
        <v/>
      </c>
      <c r="O149" s="1897" t="str">
        <f>IF(AND(入力シート!$M13&lt;&gt;"",項目マップ!$C182&lt;&gt;""),項目マップ!$C182,"")</f>
        <v/>
      </c>
      <c r="P149" s="1898" t="str">
        <f>IF(AND(入力シート!$M13&lt;&gt;"",項目マップ!$C182&lt;&gt;""),項目マップ!$C182,"")</f>
        <v/>
      </c>
      <c r="Q149" s="88" t="s">
        <v>319</v>
      </c>
      <c r="AI149" s="89"/>
      <c r="AJ149" s="89"/>
      <c r="AK149" s="69"/>
    </row>
    <row r="150" spans="3:73" ht="15" hidden="1" customHeight="1" x14ac:dyDescent="0.4">
      <c r="C150" s="53"/>
      <c r="G150" s="1592" t="s">
        <v>320</v>
      </c>
      <c r="H150" s="1592"/>
      <c r="I150" s="1592"/>
      <c r="J150" s="1592"/>
      <c r="K150" s="1592"/>
      <c r="L150" s="1592"/>
      <c r="M150" s="1592"/>
      <c r="N150" s="1592"/>
      <c r="O150" s="1592"/>
      <c r="P150" s="1887" t="str">
        <f>IF(AND(入力シート!M13&lt;&gt;"",項目マップ!C183&lt;&gt;""),項目マップ!C183,"")</f>
        <v/>
      </c>
      <c r="Q150" s="1888"/>
      <c r="R150" s="1888"/>
      <c r="S150" s="1888"/>
      <c r="T150" s="1888"/>
      <c r="U150" s="1888"/>
      <c r="V150" s="1888"/>
      <c r="W150" s="1888"/>
      <c r="X150" s="1888"/>
      <c r="Y150" s="90" t="s">
        <v>321</v>
      </c>
      <c r="AK150" s="68"/>
    </row>
    <row r="151" spans="3:73" ht="15" hidden="1" customHeight="1" x14ac:dyDescent="0.4">
      <c r="C151" s="53"/>
      <c r="G151" s="91" t="s">
        <v>322</v>
      </c>
      <c r="Y151" s="1594" t="str">
        <f>IF(AND(入力シート!M13&lt;&gt;"",項目マップ!C184&lt;&gt;""),項目マップ!C184,"")</f>
        <v/>
      </c>
      <c r="Z151" s="1594"/>
      <c r="AA151" s="1594"/>
      <c r="AB151" s="88" t="s">
        <v>323</v>
      </c>
      <c r="AC151" s="91"/>
      <c r="AK151" s="68"/>
      <c r="AN151" s="70"/>
      <c r="AO151" s="70"/>
    </row>
    <row r="152" spans="3:73" ht="15" hidden="1" customHeight="1" x14ac:dyDescent="0.4">
      <c r="C152" s="53"/>
      <c r="G152" s="91" t="s">
        <v>72</v>
      </c>
      <c r="Y152" s="1594" t="str">
        <f>IF(AND(入力シート!M13&lt;&gt;"",項目マップ!C185&lt;&gt;""),項目マップ!C185,"")</f>
        <v/>
      </c>
      <c r="Z152" s="1594"/>
      <c r="AA152" s="1594"/>
      <c r="AB152" s="88" t="s">
        <v>324</v>
      </c>
      <c r="AC152" s="91"/>
      <c r="AK152" s="68"/>
    </row>
    <row r="153" spans="3:73" ht="15" hidden="1" customHeight="1" x14ac:dyDescent="0.4">
      <c r="C153" s="53"/>
      <c r="AK153" s="68"/>
    </row>
    <row r="154" spans="3:73" ht="15" hidden="1" customHeight="1" x14ac:dyDescent="0.4">
      <c r="C154" s="53"/>
      <c r="F154" s="1595" t="str">
        <f>IF(AND(入力シート!M13&lt;&gt;"",項目マップ!C186&lt;&gt;""),項目マップ!C186,"")</f>
        <v/>
      </c>
      <c r="G154" s="1595"/>
      <c r="H154" s="1595"/>
      <c r="I154" s="1595"/>
      <c r="J154" s="1595"/>
      <c r="K154" s="1595"/>
      <c r="L154" s="1595"/>
      <c r="M154" s="1595"/>
      <c r="N154" s="1595"/>
      <c r="O154" s="1595"/>
      <c r="P154" s="1595"/>
      <c r="Q154" s="1595"/>
      <c r="R154" s="1595"/>
      <c r="S154" s="1595"/>
      <c r="T154" s="1595"/>
      <c r="U154" s="1595"/>
      <c r="V154" s="1595"/>
      <c r="W154" s="1595"/>
      <c r="X154" s="1595"/>
      <c r="Y154" s="1595"/>
      <c r="Z154" s="1595"/>
      <c r="AA154" s="1595"/>
      <c r="AB154" s="1595"/>
      <c r="AC154" s="1595"/>
      <c r="AD154" s="1595"/>
      <c r="AE154" s="1595"/>
      <c r="AF154" s="1595"/>
      <c r="AG154" s="1595"/>
      <c r="AH154" s="1595"/>
      <c r="AI154" s="1595"/>
      <c r="AJ154" s="1595"/>
      <c r="AK154" s="68"/>
    </row>
    <row r="155" spans="3:73" ht="11.45" customHeight="1" x14ac:dyDescent="0.4">
      <c r="C155" s="53"/>
      <c r="AK155" s="68"/>
    </row>
    <row r="156" spans="3:73" ht="15" customHeight="1" x14ac:dyDescent="0.4">
      <c r="C156" s="476"/>
      <c r="D156" s="1596" t="s">
        <v>725</v>
      </c>
      <c r="E156" s="1596"/>
      <c r="F156" s="1596"/>
      <c r="G156" s="1596"/>
      <c r="H156" s="1596"/>
      <c r="I156" s="1596"/>
      <c r="J156" s="1596"/>
      <c r="K156" s="1596"/>
      <c r="L156" s="1596"/>
      <c r="M156" s="1596"/>
      <c r="N156" s="1470" t="s">
        <v>744</v>
      </c>
      <c r="O156" s="1470"/>
      <c r="P156" s="1470"/>
      <c r="Q156" s="1470"/>
      <c r="R156" s="1474" t="str">
        <f>IF(AND(入力シート!M13&lt;&gt;"",項目マップ!C192&lt;&gt;""),項目マップ!C192,"")</f>
        <v/>
      </c>
      <c r="S156" s="1475"/>
      <c r="T156" s="1475"/>
      <c r="U156" s="1476"/>
      <c r="V156" s="75" t="s">
        <v>315</v>
      </c>
      <c r="W156" s="75"/>
      <c r="X156" s="642"/>
      <c r="Y156" s="642"/>
      <c r="Z156" s="91"/>
      <c r="AA156" s="642"/>
      <c r="AB156" s="75"/>
      <c r="AC156" s="75"/>
      <c r="AD156" s="75"/>
      <c r="AE156" s="75"/>
      <c r="AF156" s="75"/>
      <c r="AG156" s="75"/>
      <c r="AH156" s="75"/>
      <c r="AI156" s="75"/>
      <c r="AJ156" s="469"/>
      <c r="AK156" s="643"/>
    </row>
    <row r="157" spans="3:73" ht="15" customHeight="1" x14ac:dyDescent="0.4">
      <c r="C157" s="476"/>
      <c r="D157" s="528"/>
      <c r="E157" s="528"/>
      <c r="F157" s="528"/>
      <c r="G157" s="528"/>
      <c r="H157" s="528"/>
      <c r="I157" s="528"/>
      <c r="J157" s="528"/>
      <c r="K157" s="528"/>
      <c r="L157" s="528"/>
      <c r="M157" s="528"/>
      <c r="N157" s="1470" t="s">
        <v>665</v>
      </c>
      <c r="O157" s="1470"/>
      <c r="P157" s="1470"/>
      <c r="Q157" s="1470"/>
      <c r="R157" s="1474" t="str">
        <f>IF(AND(入力シート!M13&lt;&gt;"",項目マップ!C193&lt;&gt;""),項目マップ!C193,"")</f>
        <v/>
      </c>
      <c r="S157" s="1475"/>
      <c r="T157" s="1475"/>
      <c r="U157" s="1476"/>
      <c r="V157" s="75" t="s">
        <v>315</v>
      </c>
      <c r="W157" s="75"/>
      <c r="X157" s="642"/>
      <c r="Y157" s="642"/>
      <c r="Z157" s="91"/>
      <c r="AA157" s="642"/>
      <c r="AB157" s="75"/>
      <c r="AC157" s="75"/>
      <c r="AD157" s="75"/>
      <c r="AE157" s="75"/>
      <c r="AF157" s="75"/>
      <c r="AG157" s="75"/>
      <c r="AH157" s="75"/>
      <c r="AI157" s="75"/>
      <c r="AJ157" s="469"/>
      <c r="AK157" s="643"/>
    </row>
    <row r="158" spans="3:73" ht="15" customHeight="1" x14ac:dyDescent="0.4">
      <c r="C158" s="476"/>
      <c r="D158" s="528"/>
      <c r="E158" s="528"/>
      <c r="F158" s="528"/>
      <c r="G158" s="528"/>
      <c r="H158" s="528"/>
      <c r="I158" s="528"/>
      <c r="J158" s="528"/>
      <c r="K158" s="528"/>
      <c r="L158" s="528"/>
      <c r="M158" s="528"/>
      <c r="N158" s="472"/>
      <c r="O158" s="472"/>
      <c r="P158" s="472"/>
      <c r="Q158" s="75"/>
      <c r="R158" s="75"/>
      <c r="S158" s="644"/>
      <c r="T158" s="644"/>
      <c r="U158" s="644"/>
      <c r="V158" s="644"/>
      <c r="W158" s="644"/>
      <c r="X158" s="644"/>
      <c r="Y158" s="642"/>
      <c r="Z158" s="91"/>
      <c r="AA158" s="642"/>
      <c r="AB158" s="75"/>
      <c r="AC158" s="75"/>
      <c r="AD158" s="75"/>
      <c r="AE158" s="75"/>
      <c r="AF158" s="75"/>
      <c r="AG158" s="75"/>
      <c r="AH158" s="75"/>
      <c r="AI158" s="75"/>
      <c r="AJ158" s="469"/>
      <c r="AK158" s="643"/>
    </row>
    <row r="159" spans="3:73" ht="15" customHeight="1" x14ac:dyDescent="0.4">
      <c r="C159" s="476"/>
      <c r="D159" s="1596" t="s">
        <v>743</v>
      </c>
      <c r="E159" s="1596"/>
      <c r="F159" s="1596"/>
      <c r="G159" s="1596"/>
      <c r="H159" s="1596"/>
      <c r="I159" s="1596"/>
      <c r="J159" s="1596"/>
      <c r="K159" s="1596"/>
      <c r="L159" s="1596"/>
      <c r="M159" s="1596"/>
      <c r="N159" s="1995" t="str">
        <f>IF(AND(入力シート!M13&lt;&gt;"",項目マップ!C197&lt;&gt;""),項目マップ!C197,"")</f>
        <v/>
      </c>
      <c r="O159" s="1996"/>
      <c r="P159" s="1996"/>
      <c r="Q159" s="1996"/>
      <c r="R159" s="1996"/>
      <c r="S159" s="1996"/>
      <c r="T159" s="1996"/>
      <c r="U159" s="1996"/>
      <c r="V159" s="1996"/>
      <c r="W159" s="1997"/>
      <c r="X159" s="644"/>
      <c r="Y159" s="642"/>
      <c r="Z159" s="91"/>
      <c r="AA159" s="642"/>
      <c r="AB159" s="75"/>
      <c r="AC159" s="75"/>
      <c r="AD159" s="75"/>
      <c r="AE159" s="75"/>
      <c r="AF159" s="75"/>
      <c r="AG159" s="75"/>
      <c r="AH159" s="75"/>
      <c r="AI159" s="75"/>
      <c r="AJ159" s="469"/>
      <c r="AK159" s="643"/>
    </row>
    <row r="160" spans="3:73" ht="11.45" hidden="1" customHeight="1" x14ac:dyDescent="0.4">
      <c r="C160" s="486"/>
      <c r="D160" s="532"/>
      <c r="E160" s="532"/>
      <c r="F160" s="532"/>
      <c r="G160" s="532"/>
      <c r="H160" s="532"/>
      <c r="I160" s="532"/>
      <c r="J160" s="532"/>
      <c r="K160" s="532"/>
      <c r="L160" s="532"/>
      <c r="M160" s="532"/>
      <c r="N160" s="533"/>
      <c r="O160" s="533"/>
      <c r="P160" s="533"/>
      <c r="Q160" s="487"/>
      <c r="R160" s="487"/>
      <c r="S160" s="534"/>
      <c r="T160" s="534"/>
      <c r="U160" s="534"/>
      <c r="V160" s="534"/>
      <c r="W160" s="534"/>
      <c r="X160" s="534"/>
      <c r="Y160" s="535"/>
      <c r="Z160" s="536"/>
      <c r="AA160" s="535"/>
      <c r="AB160" s="487"/>
      <c r="AC160" s="487"/>
      <c r="AD160" s="487"/>
      <c r="AE160" s="487"/>
      <c r="AF160" s="487"/>
      <c r="AG160" s="487"/>
      <c r="AH160" s="487"/>
      <c r="AI160" s="487"/>
      <c r="AJ160" s="537"/>
      <c r="AK160" s="538"/>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row>
    <row r="161" spans="3:73" ht="15" customHeight="1" x14ac:dyDescent="0.4">
      <c r="C161" s="490"/>
      <c r="D161" s="491"/>
      <c r="E161" s="491"/>
      <c r="F161" s="491"/>
      <c r="G161" s="491"/>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2"/>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row>
    <row r="162" spans="3:73" ht="14.1" hidden="1" customHeight="1" x14ac:dyDescent="0.4">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row>
    <row r="163" spans="3:73" ht="11.45" hidden="1" customHeight="1" x14ac:dyDescent="0.4">
      <c r="C163" s="481" t="s">
        <v>297</v>
      </c>
      <c r="D163" s="482" t="s">
        <v>326</v>
      </c>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3"/>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row>
    <row r="164" spans="3:73" ht="15" hidden="1" customHeight="1" x14ac:dyDescent="0.4">
      <c r="C164" s="484"/>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485"/>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row>
    <row r="165" spans="3:73" ht="15" hidden="1" customHeight="1" x14ac:dyDescent="0.4">
      <c r="C165" s="484"/>
      <c r="D165" s="51" t="s">
        <v>327</v>
      </c>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485"/>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row>
    <row r="166" spans="3:73" ht="11.45" hidden="1" customHeight="1" x14ac:dyDescent="0.4">
      <c r="C166" s="484"/>
      <c r="F166" s="89"/>
      <c r="G166" s="89"/>
      <c r="H166" s="89"/>
      <c r="I166" s="89"/>
      <c r="J166" s="89"/>
      <c r="K166" s="89"/>
      <c r="L166" s="89"/>
      <c r="M166" s="89"/>
      <c r="N166" s="1483" t="str">
        <f>IF(入力シート!M62&lt;&gt;"",IF(AND(入力シート!M62&lt;&gt;"",項目マップ!C138&lt;&gt;""),項目マップ!C138,""),"")</f>
        <v/>
      </c>
      <c r="O166" s="1484"/>
      <c r="P166" s="1485"/>
      <c r="Q166" s="51" t="s">
        <v>315</v>
      </c>
      <c r="S166" s="90" t="s">
        <v>318</v>
      </c>
      <c r="X166" s="89"/>
      <c r="Y166" s="89"/>
      <c r="Z166" s="89"/>
      <c r="AA166" s="89"/>
      <c r="AB166" s="89"/>
      <c r="AC166" s="89"/>
      <c r="AD166" s="89"/>
      <c r="AE166" s="89"/>
      <c r="AF166" s="89"/>
      <c r="AG166" s="89"/>
      <c r="AH166" s="89"/>
      <c r="AI166" s="89"/>
      <c r="AJ166" s="89"/>
      <c r="AK166" s="485"/>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row>
    <row r="167" spans="3:73" ht="15" hidden="1" customHeight="1" x14ac:dyDescent="0.4">
      <c r="C167" s="484"/>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485"/>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row>
    <row r="168" spans="3:73" ht="20.45" hidden="1" customHeight="1" x14ac:dyDescent="0.4">
      <c r="C168" s="484"/>
      <c r="D168" s="89" t="s">
        <v>325</v>
      </c>
      <c r="E168" s="89"/>
      <c r="F168" s="89"/>
      <c r="G168" s="89"/>
      <c r="H168" s="89"/>
      <c r="I168" s="89"/>
      <c r="J168" s="89"/>
      <c r="K168" s="89"/>
      <c r="L168" s="89"/>
      <c r="M168" s="89"/>
      <c r="N168" s="1483" t="str">
        <f>IF(入力シート!M62&lt;&gt;"",IF(AND(入力シート!M62&lt;&gt;"",項目マップ!C139&lt;&gt;""),項目マップ!C139,""),"")</f>
        <v/>
      </c>
      <c r="O168" s="1484"/>
      <c r="P168" s="1485"/>
      <c r="Q168" s="51" t="s">
        <v>315</v>
      </c>
      <c r="R168" s="89"/>
      <c r="S168" s="1486" t="str">
        <f>IF(入力シート!M62&lt;&gt;"",IF(AND(入力シート!M62&lt;&gt;"",項目マップ!C140&lt;&gt;""),項目マップ!C140,""),"")</f>
        <v/>
      </c>
      <c r="T168" s="1487"/>
      <c r="U168" s="1487"/>
      <c r="V168" s="1487"/>
      <c r="W168" s="1487"/>
      <c r="X168" s="1488"/>
      <c r="Y168" s="89"/>
      <c r="Z168" s="90" t="s">
        <v>590</v>
      </c>
      <c r="AA168" s="89"/>
      <c r="AB168" s="89"/>
      <c r="AC168" s="89"/>
      <c r="AD168" s="89"/>
      <c r="AE168" s="89"/>
      <c r="AF168" s="89"/>
      <c r="AG168" s="89"/>
      <c r="AH168" s="89"/>
      <c r="AI168" s="89"/>
      <c r="AJ168" s="89"/>
      <c r="AK168" s="485"/>
    </row>
    <row r="169" spans="3:73" ht="15" hidden="1" customHeight="1" x14ac:dyDescent="0.4">
      <c r="C169" s="486"/>
      <c r="D169" s="487"/>
      <c r="E169" s="487"/>
      <c r="F169" s="487"/>
      <c r="G169" s="487"/>
      <c r="H169" s="487"/>
      <c r="I169" s="487"/>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487"/>
      <c r="AJ169" s="487"/>
      <c r="AK169" s="488"/>
    </row>
    <row r="170" spans="3:73" ht="15" customHeight="1" x14ac:dyDescent="0.4">
      <c r="F170" s="75"/>
    </row>
    <row r="171" spans="3:73" ht="15" hidden="1" customHeight="1" x14ac:dyDescent="0.4">
      <c r="C171" s="473" t="s">
        <v>652</v>
      </c>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4"/>
      <c r="AI171" s="474"/>
      <c r="AJ171" s="474"/>
      <c r="AK171" s="475"/>
    </row>
    <row r="172" spans="3:73" ht="15" hidden="1" customHeight="1" x14ac:dyDescent="0.4">
      <c r="C172" s="476"/>
      <c r="D172" s="75" t="s">
        <v>653</v>
      </c>
      <c r="E172" s="75"/>
      <c r="F172" s="75"/>
      <c r="G172" s="75"/>
      <c r="H172" s="75"/>
      <c r="I172" s="75"/>
      <c r="J172" s="75"/>
      <c r="K172" s="75"/>
      <c r="L172" s="75"/>
      <c r="M172" s="75"/>
      <c r="N172" s="1471"/>
      <c r="O172" s="1472"/>
      <c r="P172" s="1473"/>
      <c r="Q172" s="75" t="s">
        <v>605</v>
      </c>
      <c r="R172" s="75"/>
      <c r="S172" s="75"/>
      <c r="T172" s="75"/>
      <c r="U172" s="75"/>
      <c r="V172" s="75"/>
      <c r="W172" s="75"/>
      <c r="X172" s="75"/>
      <c r="Y172" s="75"/>
      <c r="Z172" s="75"/>
      <c r="AA172" s="75"/>
      <c r="AB172" s="75"/>
      <c r="AC172" s="75"/>
      <c r="AD172" s="75"/>
      <c r="AE172" s="75"/>
      <c r="AF172" s="75"/>
      <c r="AG172" s="75"/>
      <c r="AH172" s="75"/>
      <c r="AI172" s="75"/>
      <c r="AJ172" s="75"/>
      <c r="AK172" s="477"/>
    </row>
    <row r="173" spans="3:73" ht="15" hidden="1" customHeight="1" x14ac:dyDescent="0.4">
      <c r="C173" s="476"/>
      <c r="D173" s="75" t="s">
        <v>654</v>
      </c>
      <c r="E173" s="75"/>
      <c r="F173" s="75"/>
      <c r="G173" s="75"/>
      <c r="H173" s="75"/>
      <c r="I173" s="75"/>
      <c r="J173" s="1794"/>
      <c r="K173" s="1795"/>
      <c r="L173" s="1795"/>
      <c r="M173" s="1795"/>
      <c r="N173" s="1795"/>
      <c r="O173" s="1795"/>
      <c r="P173" s="1796"/>
      <c r="Q173" s="75" t="s">
        <v>655</v>
      </c>
      <c r="R173" s="75"/>
      <c r="S173" s="75"/>
      <c r="T173" s="1797"/>
      <c r="U173" s="1798"/>
      <c r="V173" s="1798"/>
      <c r="W173" s="1799"/>
      <c r="X173" s="75" t="s">
        <v>315</v>
      </c>
      <c r="Y173" s="75"/>
      <c r="Z173" s="75" t="s">
        <v>657</v>
      </c>
      <c r="AA173" s="75"/>
      <c r="AB173" s="75"/>
      <c r="AC173" s="1602"/>
      <c r="AD173" s="1603"/>
      <c r="AE173" s="1604"/>
      <c r="AF173" s="75"/>
      <c r="AG173" s="1612" t="s">
        <v>656</v>
      </c>
      <c r="AH173" s="1612"/>
      <c r="AI173" s="1607"/>
      <c r="AJ173" s="1608"/>
      <c r="AK173" s="477"/>
    </row>
    <row r="174" spans="3:73" ht="15" hidden="1" customHeight="1" x14ac:dyDescent="0.4">
      <c r="C174" s="478"/>
      <c r="D174" s="479"/>
      <c r="E174" s="479"/>
      <c r="F174" s="479"/>
      <c r="G174" s="479"/>
      <c r="H174" s="479"/>
      <c r="I174" s="479"/>
      <c r="J174" s="1605"/>
      <c r="K174" s="1605"/>
      <c r="L174" s="1605"/>
      <c r="M174" s="1605"/>
      <c r="N174" s="1605"/>
      <c r="O174" s="1605"/>
      <c r="P174" s="1605"/>
      <c r="Q174" s="479"/>
      <c r="R174" s="479"/>
      <c r="S174" s="479"/>
      <c r="T174" s="1606"/>
      <c r="U174" s="1606"/>
      <c r="V174" s="1606"/>
      <c r="W174" s="1606"/>
      <c r="X174" s="479"/>
      <c r="Y174" s="479"/>
      <c r="Z174" s="479"/>
      <c r="AA174" s="479"/>
      <c r="AB174" s="479"/>
      <c r="AC174" s="479"/>
      <c r="AD174" s="479"/>
      <c r="AE174" s="479"/>
      <c r="AF174" s="479"/>
      <c r="AG174" s="479"/>
      <c r="AH174" s="479"/>
      <c r="AI174" s="479"/>
      <c r="AJ174" s="479"/>
      <c r="AK174" s="480"/>
    </row>
    <row r="175" spans="3:73" ht="15" hidden="1" customHeight="1" x14ac:dyDescent="0.4">
      <c r="C175" s="465"/>
      <c r="D175" s="465"/>
      <c r="E175" s="465"/>
      <c r="F175" s="465"/>
      <c r="G175" s="465"/>
      <c r="H175" s="465"/>
      <c r="I175" s="465"/>
      <c r="J175" s="1800"/>
      <c r="K175" s="1800"/>
      <c r="L175" s="1800"/>
      <c r="M175" s="1800"/>
      <c r="N175" s="1800"/>
      <c r="O175" s="1800"/>
      <c r="P175" s="1800"/>
      <c r="Q175" s="465"/>
      <c r="R175" s="465"/>
      <c r="S175" s="465"/>
      <c r="T175" s="1801"/>
      <c r="U175" s="1801"/>
      <c r="V175" s="1801"/>
      <c r="W175" s="1801"/>
      <c r="X175" s="465"/>
      <c r="Y175" s="465"/>
      <c r="Z175" s="465"/>
      <c r="AA175" s="465"/>
      <c r="AB175" s="465"/>
      <c r="AC175" s="465"/>
      <c r="AD175" s="465"/>
      <c r="AE175" s="465"/>
      <c r="AF175" s="465"/>
      <c r="AG175" s="465"/>
      <c r="AH175" s="465"/>
      <c r="AI175" s="465"/>
      <c r="AJ175" s="465"/>
      <c r="AK175" s="466"/>
    </row>
    <row r="176" spans="3:73" ht="15" customHeight="1" x14ac:dyDescent="0.4">
      <c r="C176" s="665" t="s">
        <v>765</v>
      </c>
      <c r="D176" s="474" t="s">
        <v>784</v>
      </c>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5"/>
    </row>
    <row r="177" spans="3:37" ht="15" customHeight="1" x14ac:dyDescent="0.4">
      <c r="C177" s="476"/>
      <c r="D177" s="75" t="s">
        <v>746</v>
      </c>
      <c r="E177" s="75"/>
      <c r="F177" s="75"/>
      <c r="G177" s="75"/>
      <c r="H177" s="75"/>
      <c r="I177" s="75"/>
      <c r="J177" s="75"/>
      <c r="K177" s="75"/>
      <c r="L177" s="75"/>
      <c r="M177" s="75"/>
      <c r="N177" s="472"/>
      <c r="O177" s="1480" t="str">
        <f>IF(AND(入力シート!M13&lt;&gt;"",項目マップ!C217&lt;&gt;""),項目マップ!C217,"")</f>
        <v/>
      </c>
      <c r="P177" s="1481"/>
      <c r="Q177" s="1481"/>
      <c r="R177" s="1481"/>
      <c r="S177" s="1481"/>
      <c r="T177" s="1481"/>
      <c r="U177" s="1481"/>
      <c r="V177" s="1481"/>
      <c r="W177" s="1482"/>
      <c r="X177" s="75"/>
      <c r="Y177" s="1474" t="str">
        <f>IF(AND(入力シート!M13&lt;&gt;"",項目マップ!C218&lt;&gt;""),項目マップ!C218,"")</f>
        <v/>
      </c>
      <c r="Z177" s="1475"/>
      <c r="AA177" s="1476"/>
      <c r="AB177" s="75" t="s">
        <v>605</v>
      </c>
      <c r="AC177" s="75"/>
      <c r="AD177" s="75"/>
      <c r="AE177" s="75"/>
      <c r="AF177" s="75"/>
      <c r="AG177" s="75"/>
      <c r="AH177" s="75"/>
      <c r="AI177" s="75"/>
      <c r="AJ177" s="75"/>
      <c r="AK177" s="477"/>
    </row>
    <row r="178" spans="3:37" ht="15" customHeight="1" x14ac:dyDescent="0.4">
      <c r="C178" s="476"/>
      <c r="D178" s="75" t="s">
        <v>654</v>
      </c>
      <c r="E178" s="75"/>
      <c r="F178" s="75"/>
      <c r="G178" s="75"/>
      <c r="H178" s="75"/>
      <c r="I178" s="75"/>
      <c r="J178" s="1464" t="str">
        <f>IF(AND(入力シート!M13&lt;&gt;"",項目マップ!C219&lt;&gt;""),項目マップ!C219,"")</f>
        <v/>
      </c>
      <c r="K178" s="1465"/>
      <c r="L178" s="1465"/>
      <c r="M178" s="1465"/>
      <c r="N178" s="1465"/>
      <c r="O178" s="1465"/>
      <c r="P178" s="1466"/>
      <c r="Q178" s="75" t="s">
        <v>655</v>
      </c>
      <c r="R178" s="75"/>
      <c r="S178" s="75"/>
      <c r="T178" s="1609" t="str">
        <f>IF(AND(入力シート!M13&lt;&gt;"",項目マップ!C220&lt;&gt;""),項目マップ!C220,"")</f>
        <v/>
      </c>
      <c r="U178" s="1610"/>
      <c r="V178" s="1610"/>
      <c r="W178" s="1611"/>
      <c r="X178" s="75" t="s">
        <v>315</v>
      </c>
      <c r="Y178" s="75"/>
      <c r="Z178" s="75" t="s">
        <v>657</v>
      </c>
      <c r="AA178" s="75"/>
      <c r="AB178" s="75"/>
      <c r="AC178" s="1602" t="str">
        <f>IF(AND(入力シート!M13&lt;&gt;"",項目マップ!C221&lt;&gt;""),項目マップ!C221,"")</f>
        <v/>
      </c>
      <c r="AD178" s="1603"/>
      <c r="AE178" s="1604"/>
      <c r="AF178" s="75"/>
      <c r="AG178" s="1612" t="s">
        <v>656</v>
      </c>
      <c r="AH178" s="1612"/>
      <c r="AI178" s="1792" t="str">
        <f>IF(AND(入力シート!M13&lt;&gt;"",項目マップ!C222&lt;&gt;""),項目マップ!C222,"")</f>
        <v/>
      </c>
      <c r="AJ178" s="1793"/>
      <c r="AK178" s="477"/>
    </row>
    <row r="179" spans="3:37" ht="15" customHeight="1" x14ac:dyDescent="0.4">
      <c r="C179" s="478"/>
      <c r="D179" s="479"/>
      <c r="E179" s="479"/>
      <c r="F179" s="479"/>
      <c r="G179" s="479"/>
      <c r="H179" s="479"/>
      <c r="I179" s="479"/>
      <c r="J179" s="1605"/>
      <c r="K179" s="1605"/>
      <c r="L179" s="1605"/>
      <c r="M179" s="1605"/>
      <c r="N179" s="1605"/>
      <c r="O179" s="1605"/>
      <c r="P179" s="1605"/>
      <c r="Q179" s="479"/>
      <c r="R179" s="479"/>
      <c r="S179" s="479"/>
      <c r="T179" s="1606"/>
      <c r="U179" s="1606"/>
      <c r="V179" s="1606"/>
      <c r="W179" s="1606"/>
      <c r="X179" s="479"/>
      <c r="Y179" s="479"/>
      <c r="Z179" s="479"/>
      <c r="AA179" s="479"/>
      <c r="AB179" s="479"/>
      <c r="AC179" s="479"/>
      <c r="AD179" s="479"/>
      <c r="AE179" s="479"/>
      <c r="AF179" s="479"/>
      <c r="AG179" s="479"/>
      <c r="AH179" s="479"/>
      <c r="AI179" s="479"/>
      <c r="AJ179" s="479"/>
      <c r="AK179" s="480"/>
    </row>
    <row r="180" spans="3:37" ht="15" customHeight="1" x14ac:dyDescent="0.4">
      <c r="F180" s="75"/>
    </row>
    <row r="181" spans="3:37" ht="15" customHeight="1" x14ac:dyDescent="0.4">
      <c r="C181" s="665" t="s">
        <v>275</v>
      </c>
      <c r="D181" s="474" t="s">
        <v>785</v>
      </c>
      <c r="E181" s="474"/>
      <c r="F181" s="474"/>
      <c r="G181" s="474"/>
      <c r="H181" s="474"/>
      <c r="I181" s="474"/>
      <c r="J181" s="474"/>
      <c r="K181" s="474"/>
      <c r="L181" s="474"/>
      <c r="M181" s="474"/>
      <c r="N181" s="474"/>
      <c r="O181" s="474"/>
      <c r="P181" s="474"/>
      <c r="Q181" s="474"/>
      <c r="R181" s="474"/>
      <c r="S181" s="474"/>
      <c r="T181" s="474"/>
      <c r="U181" s="474"/>
      <c r="V181" s="474"/>
      <c r="W181" s="474"/>
      <c r="X181" s="474"/>
      <c r="Y181" s="474"/>
      <c r="Z181" s="474"/>
      <c r="AA181" s="474"/>
      <c r="AB181" s="474"/>
      <c r="AC181" s="474"/>
      <c r="AD181" s="474"/>
      <c r="AE181" s="474"/>
      <c r="AF181" s="474"/>
      <c r="AG181" s="474"/>
      <c r="AH181" s="474"/>
      <c r="AI181" s="474"/>
      <c r="AJ181" s="474"/>
      <c r="AK181" s="663"/>
    </row>
    <row r="182" spans="3:37" ht="15" customHeight="1" x14ac:dyDescent="0.4">
      <c r="C182" s="476"/>
      <c r="D182" s="75" t="s">
        <v>747</v>
      </c>
      <c r="E182" s="75"/>
      <c r="F182" s="75"/>
      <c r="G182" s="75"/>
      <c r="H182" s="75"/>
      <c r="I182" s="75"/>
      <c r="J182" s="75"/>
      <c r="K182" s="75"/>
      <c r="L182" s="75"/>
      <c r="M182" s="75"/>
      <c r="P182" s="1457" t="s">
        <v>670</v>
      </c>
      <c r="Q182" s="1457"/>
      <c r="R182" s="1457"/>
      <c r="S182" s="1457"/>
      <c r="T182" s="1457"/>
      <c r="U182" s="1457"/>
      <c r="V182" s="1457"/>
      <c r="W182" s="75"/>
      <c r="X182" s="1458" t="str">
        <f>IF(AND(入力シート!$M$13&lt;&gt;"",項目マップ!C231&lt;&gt;""),項目マップ!C231,"")</f>
        <v/>
      </c>
      <c r="Y182" s="1458"/>
      <c r="Z182" s="1458"/>
      <c r="AA182" s="75" t="s">
        <v>605</v>
      </c>
      <c r="AB182" s="75"/>
      <c r="AC182" s="75"/>
      <c r="AD182" s="75"/>
      <c r="AE182" s="75"/>
      <c r="AF182" s="75"/>
      <c r="AG182" s="75"/>
      <c r="AH182" s="75"/>
      <c r="AI182" s="75"/>
      <c r="AJ182" s="75"/>
      <c r="AK182" s="639"/>
    </row>
    <row r="183" spans="3:37" ht="15" customHeight="1" x14ac:dyDescent="0.4">
      <c r="C183" s="476"/>
      <c r="D183" s="75"/>
      <c r="E183" s="75"/>
      <c r="F183" s="75"/>
      <c r="G183" s="75"/>
      <c r="H183" s="75"/>
      <c r="I183" s="75"/>
      <c r="J183" s="75"/>
      <c r="K183" s="75"/>
      <c r="L183" s="75"/>
      <c r="M183" s="75"/>
      <c r="P183" s="1457" t="s">
        <v>671</v>
      </c>
      <c r="Q183" s="1457"/>
      <c r="R183" s="1457"/>
      <c r="S183" s="1457"/>
      <c r="T183" s="1457"/>
      <c r="U183" s="1457"/>
      <c r="V183" s="1457"/>
      <c r="W183" s="75"/>
      <c r="X183" s="1458" t="str">
        <f>IF(AND(入力シート!$M$13&lt;&gt;"",項目マップ!C232&lt;&gt;""),項目マップ!C232,"")</f>
        <v/>
      </c>
      <c r="Y183" s="1458"/>
      <c r="Z183" s="1458"/>
      <c r="AA183" s="75" t="s">
        <v>605</v>
      </c>
      <c r="AB183" s="75"/>
      <c r="AC183" s="75"/>
      <c r="AD183" s="75"/>
      <c r="AE183" s="75"/>
      <c r="AF183" s="75"/>
      <c r="AG183" s="75"/>
      <c r="AH183" s="75"/>
      <c r="AI183" s="75"/>
      <c r="AJ183" s="75"/>
      <c r="AK183" s="639"/>
    </row>
    <row r="184" spans="3:37" ht="15" customHeight="1" x14ac:dyDescent="0.4">
      <c r="C184" s="476"/>
      <c r="D184" s="75"/>
      <c r="E184" s="75"/>
      <c r="F184" s="75"/>
      <c r="G184" s="75"/>
      <c r="H184" s="75"/>
      <c r="I184" s="75"/>
      <c r="J184" s="75"/>
      <c r="K184" s="75"/>
      <c r="L184" s="75"/>
      <c r="M184" s="75"/>
      <c r="P184" s="1457" t="s">
        <v>672</v>
      </c>
      <c r="Q184" s="1457"/>
      <c r="R184" s="1457"/>
      <c r="S184" s="1457"/>
      <c r="T184" s="1457"/>
      <c r="U184" s="1457"/>
      <c r="V184" s="1457"/>
      <c r="W184" s="75"/>
      <c r="X184" s="1458" t="str">
        <f>IF(AND(入力シート!$M$13&lt;&gt;"",項目マップ!C233&lt;&gt;""),項目マップ!C233,"")</f>
        <v/>
      </c>
      <c r="Y184" s="1458"/>
      <c r="Z184" s="1458"/>
      <c r="AA184" s="75" t="s">
        <v>605</v>
      </c>
      <c r="AB184" s="75"/>
      <c r="AC184" s="75"/>
      <c r="AD184" s="75"/>
      <c r="AE184" s="75"/>
      <c r="AF184" s="75"/>
      <c r="AG184" s="75"/>
      <c r="AH184" s="75"/>
      <c r="AI184" s="75"/>
      <c r="AJ184" s="75"/>
      <c r="AK184" s="639"/>
    </row>
    <row r="185" spans="3:37" ht="15" customHeight="1" x14ac:dyDescent="0.4">
      <c r="C185" s="476"/>
      <c r="D185" s="75"/>
      <c r="E185" s="75"/>
      <c r="F185" s="75"/>
      <c r="G185" s="75"/>
      <c r="H185" s="75"/>
      <c r="I185" s="75"/>
      <c r="J185" s="75"/>
      <c r="K185" s="75"/>
      <c r="L185" s="75"/>
      <c r="M185" s="75"/>
      <c r="P185" s="1457" t="s">
        <v>673</v>
      </c>
      <c r="Q185" s="1457"/>
      <c r="R185" s="1457"/>
      <c r="S185" s="1457"/>
      <c r="T185" s="1457"/>
      <c r="U185" s="1457"/>
      <c r="V185" s="1457"/>
      <c r="W185" s="75"/>
      <c r="X185" s="1458" t="str">
        <f>IF(AND(入力シート!$M$13&lt;&gt;"",項目マップ!C234&lt;&gt;""),項目マップ!C234,"")</f>
        <v/>
      </c>
      <c r="Y185" s="1458"/>
      <c r="Z185" s="1458"/>
      <c r="AA185" s="75" t="s">
        <v>605</v>
      </c>
      <c r="AB185" s="75"/>
      <c r="AC185" s="75"/>
      <c r="AD185" s="75"/>
      <c r="AE185" s="75"/>
      <c r="AF185" s="75"/>
      <c r="AG185" s="75"/>
      <c r="AH185" s="75"/>
      <c r="AI185" s="75"/>
      <c r="AJ185" s="75"/>
      <c r="AK185" s="639"/>
    </row>
    <row r="186" spans="3:37" ht="15" customHeight="1" x14ac:dyDescent="0.4">
      <c r="C186" s="476"/>
      <c r="D186" s="75"/>
      <c r="E186" s="75"/>
      <c r="F186" s="75"/>
      <c r="G186" s="75"/>
      <c r="H186" s="75"/>
      <c r="I186" s="75"/>
      <c r="J186" s="75"/>
      <c r="K186" s="75"/>
      <c r="L186" s="75"/>
      <c r="M186" s="75"/>
      <c r="P186" s="1457" t="s">
        <v>674</v>
      </c>
      <c r="Q186" s="1457"/>
      <c r="R186" s="1457"/>
      <c r="S186" s="1457"/>
      <c r="T186" s="1457"/>
      <c r="U186" s="1457"/>
      <c r="V186" s="1457"/>
      <c r="W186" s="75"/>
      <c r="X186" s="1458" t="str">
        <f>IF(AND(入力シート!$M$13&lt;&gt;"",項目マップ!C235&lt;&gt;""),項目マップ!C235,"")</f>
        <v/>
      </c>
      <c r="Y186" s="1458"/>
      <c r="Z186" s="1458"/>
      <c r="AA186" s="75" t="s">
        <v>605</v>
      </c>
      <c r="AB186" s="75"/>
      <c r="AC186" s="75"/>
      <c r="AD186" s="75"/>
      <c r="AE186" s="75"/>
      <c r="AF186" s="75"/>
      <c r="AG186" s="75"/>
      <c r="AH186" s="75"/>
      <c r="AI186" s="75"/>
      <c r="AJ186" s="75"/>
      <c r="AK186" s="639"/>
    </row>
    <row r="187" spans="3:37" ht="15" customHeight="1" x14ac:dyDescent="0.4">
      <c r="C187" s="476"/>
      <c r="D187" s="75"/>
      <c r="E187" s="75"/>
      <c r="F187" s="75"/>
      <c r="G187" s="75"/>
      <c r="H187" s="75"/>
      <c r="I187" s="75"/>
      <c r="J187" s="75"/>
      <c r="K187" s="75"/>
      <c r="L187" s="75"/>
      <c r="M187" s="75"/>
      <c r="P187" s="1457" t="s">
        <v>675</v>
      </c>
      <c r="Q187" s="1457"/>
      <c r="R187" s="1457"/>
      <c r="S187" s="1457"/>
      <c r="T187" s="1457"/>
      <c r="U187" s="1457"/>
      <c r="V187" s="1457"/>
      <c r="W187" s="75"/>
      <c r="X187" s="1458" t="str">
        <f>IF(AND(入力シート!$M$13&lt;&gt;"",項目マップ!C236&lt;&gt;""),項目マップ!C236,"")</f>
        <v/>
      </c>
      <c r="Y187" s="1458"/>
      <c r="Z187" s="1458"/>
      <c r="AA187" s="75" t="s">
        <v>605</v>
      </c>
      <c r="AB187" s="75"/>
      <c r="AC187" s="75"/>
      <c r="AD187" s="75"/>
      <c r="AE187" s="75"/>
      <c r="AF187" s="75"/>
      <c r="AG187" s="75"/>
      <c r="AH187" s="75"/>
      <c r="AI187" s="75"/>
      <c r="AJ187" s="75"/>
      <c r="AK187" s="639"/>
    </row>
    <row r="188" spans="3:37" ht="15" customHeight="1" x14ac:dyDescent="0.4">
      <c r="C188" s="476"/>
      <c r="D188" s="75"/>
      <c r="E188" s="75"/>
      <c r="F188" s="75"/>
      <c r="G188" s="75"/>
      <c r="H188" s="75"/>
      <c r="I188" s="75"/>
      <c r="J188" s="75"/>
      <c r="K188" s="75"/>
      <c r="L188" s="75"/>
      <c r="M188" s="75"/>
      <c r="P188" s="1457" t="s">
        <v>676</v>
      </c>
      <c r="Q188" s="1457"/>
      <c r="R188" s="1457"/>
      <c r="S188" s="1457"/>
      <c r="T188" s="1457"/>
      <c r="U188" s="1457"/>
      <c r="V188" s="1457"/>
      <c r="W188" s="75"/>
      <c r="X188" s="1458" t="str">
        <f>IF(AND(入力シート!$M$13&lt;&gt;"",項目マップ!C237&lt;&gt;""),項目マップ!C237,"")</f>
        <v/>
      </c>
      <c r="Y188" s="1458"/>
      <c r="Z188" s="1458"/>
      <c r="AA188" s="75" t="s">
        <v>605</v>
      </c>
      <c r="AB188" s="75"/>
      <c r="AC188" s="75"/>
      <c r="AD188" s="75"/>
      <c r="AE188" s="75"/>
      <c r="AF188" s="75"/>
      <c r="AG188" s="75"/>
      <c r="AH188" s="75"/>
      <c r="AI188" s="75"/>
      <c r="AJ188" s="75"/>
      <c r="AK188" s="639"/>
    </row>
    <row r="189" spans="3:37" ht="15" customHeight="1" x14ac:dyDescent="0.4">
      <c r="C189" s="476"/>
      <c r="D189" s="75"/>
      <c r="E189" s="75"/>
      <c r="F189" s="75"/>
      <c r="G189" s="75"/>
      <c r="H189" s="75"/>
      <c r="I189" s="75"/>
      <c r="J189" s="75"/>
      <c r="K189" s="75"/>
      <c r="L189" s="75"/>
      <c r="M189" s="75"/>
      <c r="P189" s="1457" t="s">
        <v>677</v>
      </c>
      <c r="Q189" s="1457"/>
      <c r="R189" s="1457"/>
      <c r="S189" s="1457"/>
      <c r="T189" s="1457"/>
      <c r="U189" s="1457"/>
      <c r="V189" s="1457"/>
      <c r="W189" s="75"/>
      <c r="X189" s="1458" t="str">
        <f>IF(AND(入力シート!$M$13&lt;&gt;"",項目マップ!C238&lt;&gt;""),項目マップ!C238,"")</f>
        <v/>
      </c>
      <c r="Y189" s="1458"/>
      <c r="Z189" s="1458"/>
      <c r="AA189" s="75" t="s">
        <v>605</v>
      </c>
      <c r="AB189" s="75"/>
      <c r="AC189" s="75"/>
      <c r="AD189" s="75"/>
      <c r="AE189" s="75"/>
      <c r="AF189" s="75"/>
      <c r="AG189" s="75"/>
      <c r="AH189" s="75"/>
      <c r="AI189" s="75"/>
      <c r="AJ189" s="75"/>
      <c r="AK189" s="639"/>
    </row>
    <row r="190" spans="3:37" ht="15" customHeight="1" x14ac:dyDescent="0.4">
      <c r="C190" s="476"/>
      <c r="D190" s="75"/>
      <c r="E190" s="75"/>
      <c r="F190" s="75"/>
      <c r="G190" s="75"/>
      <c r="H190" s="75"/>
      <c r="I190" s="75"/>
      <c r="J190" s="75"/>
      <c r="K190" s="75"/>
      <c r="L190" s="75"/>
      <c r="M190" s="75"/>
      <c r="P190" s="1457" t="str">
        <f>IF(AND(入力シート!$M$13&lt;&gt;"",項目マップ!C242&lt;&gt;""),項目マップ!C242,"")</f>
        <v/>
      </c>
      <c r="Q190" s="1457"/>
      <c r="R190" s="1457"/>
      <c r="S190" s="1457"/>
      <c r="T190" s="1457"/>
      <c r="U190" s="1457"/>
      <c r="V190" s="1457"/>
      <c r="W190" s="75"/>
      <c r="X190" s="1458" t="str">
        <f>IF(AND(入力シート!$M$13&lt;&gt;"",項目マップ!C239&lt;&gt;""),項目マップ!C239,"")</f>
        <v/>
      </c>
      <c r="Y190" s="1458"/>
      <c r="Z190" s="1458"/>
      <c r="AA190" s="75" t="s">
        <v>605</v>
      </c>
      <c r="AB190" s="75"/>
      <c r="AC190" s="75"/>
      <c r="AD190" s="75"/>
      <c r="AE190" s="75"/>
      <c r="AF190" s="75"/>
      <c r="AG190" s="75"/>
      <c r="AH190" s="75"/>
      <c r="AI190" s="75"/>
      <c r="AJ190" s="75"/>
      <c r="AK190" s="639"/>
    </row>
    <row r="191" spans="3:37" ht="15" customHeight="1" x14ac:dyDescent="0.4">
      <c r="C191" s="476"/>
      <c r="D191" s="75"/>
      <c r="E191" s="75"/>
      <c r="F191" s="75"/>
      <c r="G191" s="75"/>
      <c r="H191" s="75"/>
      <c r="I191" s="75"/>
      <c r="J191" s="75"/>
      <c r="K191" s="75"/>
      <c r="L191" s="75"/>
      <c r="M191" s="75"/>
      <c r="P191" s="1457" t="str">
        <f>IF(AND(入力シート!$M$13&lt;&gt;"",項目マップ!C243&lt;&gt;""),項目マップ!C243,"")</f>
        <v/>
      </c>
      <c r="Q191" s="1457"/>
      <c r="R191" s="1457"/>
      <c r="S191" s="1457"/>
      <c r="T191" s="1457"/>
      <c r="U191" s="1457"/>
      <c r="V191" s="1457"/>
      <c r="W191" s="75"/>
      <c r="X191" s="1458" t="str">
        <f>IF(AND(入力シート!$M$13&lt;&gt;"",項目マップ!C240&lt;&gt;""),項目マップ!C240,"")</f>
        <v/>
      </c>
      <c r="Y191" s="1458"/>
      <c r="Z191" s="1458"/>
      <c r="AA191" s="75" t="s">
        <v>605</v>
      </c>
      <c r="AB191" s="75"/>
      <c r="AC191" s="75"/>
      <c r="AD191" s="75"/>
      <c r="AE191" s="75"/>
      <c r="AF191" s="75"/>
      <c r="AG191" s="75"/>
      <c r="AH191" s="75"/>
      <c r="AI191" s="75"/>
      <c r="AJ191" s="75"/>
      <c r="AK191" s="639"/>
    </row>
    <row r="192" spans="3:37" ht="15" customHeight="1" x14ac:dyDescent="0.4">
      <c r="C192" s="476"/>
      <c r="D192" s="75"/>
      <c r="E192" s="75"/>
      <c r="F192" s="75"/>
      <c r="G192" s="75"/>
      <c r="H192" s="75"/>
      <c r="I192" s="75"/>
      <c r="J192" s="75"/>
      <c r="K192" s="75"/>
      <c r="L192" s="75"/>
      <c r="M192" s="75"/>
      <c r="P192" s="1457" t="str">
        <f>IF(AND(入力シート!$M$13&lt;&gt;"",項目マップ!C244&lt;&gt;""),項目マップ!C244,"")</f>
        <v/>
      </c>
      <c r="Q192" s="1457"/>
      <c r="R192" s="1457"/>
      <c r="S192" s="1457"/>
      <c r="T192" s="1457"/>
      <c r="U192" s="1457"/>
      <c r="V192" s="1457"/>
      <c r="W192" s="75"/>
      <c r="X192" s="1458" t="str">
        <f>IF(AND(入力シート!$M$13&lt;&gt;"",項目マップ!C241&lt;&gt;""),項目マップ!C241,"")</f>
        <v/>
      </c>
      <c r="Y192" s="1458"/>
      <c r="Z192" s="1458"/>
      <c r="AA192" s="75" t="s">
        <v>605</v>
      </c>
      <c r="AB192" s="75"/>
      <c r="AC192" s="75"/>
      <c r="AD192" s="75"/>
      <c r="AE192" s="75"/>
      <c r="AF192" s="75"/>
      <c r="AG192" s="75"/>
      <c r="AH192" s="75"/>
      <c r="AI192" s="75"/>
      <c r="AJ192" s="75"/>
      <c r="AK192" s="639"/>
    </row>
    <row r="193" spans="2:38" ht="15" customHeight="1" x14ac:dyDescent="0.4">
      <c r="C193" s="476"/>
      <c r="D193" s="75"/>
      <c r="E193" s="75"/>
      <c r="F193" s="75"/>
      <c r="G193" s="75"/>
      <c r="H193" s="75"/>
      <c r="I193" s="75"/>
      <c r="J193" s="75"/>
      <c r="K193" s="75"/>
      <c r="L193" s="75"/>
      <c r="M193" s="75"/>
      <c r="N193" s="528"/>
      <c r="O193" s="528"/>
      <c r="P193" s="528"/>
      <c r="Q193" s="528"/>
      <c r="R193" s="528"/>
      <c r="S193" s="528"/>
      <c r="T193" s="528"/>
      <c r="U193" s="75"/>
      <c r="V193" s="472"/>
      <c r="W193" s="472"/>
      <c r="X193" s="472"/>
      <c r="Y193" s="75"/>
      <c r="Z193" s="75"/>
      <c r="AA193" s="75"/>
      <c r="AB193" s="75"/>
      <c r="AC193" s="75"/>
      <c r="AD193" s="75"/>
      <c r="AE193" s="75"/>
      <c r="AF193" s="75"/>
      <c r="AG193" s="75"/>
      <c r="AH193" s="75"/>
      <c r="AI193" s="75"/>
      <c r="AJ193" s="75"/>
      <c r="AK193" s="639"/>
    </row>
    <row r="194" spans="2:38" ht="15" customHeight="1" x14ac:dyDescent="0.4">
      <c r="C194" s="476"/>
      <c r="D194" s="75" t="s">
        <v>748</v>
      </c>
      <c r="E194" s="75"/>
      <c r="F194" s="75"/>
      <c r="G194" s="75"/>
      <c r="H194" s="75"/>
      <c r="I194" s="75"/>
      <c r="J194" s="1461" t="str">
        <f>IF(AND(入力シート!$M$13&lt;&gt;"",項目マップ!C227&lt;&gt;""),項目マップ!C227,"")</f>
        <v/>
      </c>
      <c r="K194" s="1462"/>
      <c r="L194" s="1462"/>
      <c r="M194" s="1462"/>
      <c r="N194" s="1462"/>
      <c r="O194" s="1462"/>
      <c r="P194" s="1462"/>
      <c r="Q194" s="1462"/>
      <c r="R194" s="1462"/>
      <c r="S194" s="1462"/>
      <c r="T194" s="1462"/>
      <c r="U194" s="1462"/>
      <c r="V194" s="1462"/>
      <c r="W194" s="1462"/>
      <c r="X194" s="1462"/>
      <c r="Y194" s="1462"/>
      <c r="Z194" s="1462"/>
      <c r="AA194" s="1462"/>
      <c r="AB194" s="1462"/>
      <c r="AC194" s="1462"/>
      <c r="AD194" s="1462"/>
      <c r="AE194" s="1462"/>
      <c r="AF194" s="1463"/>
      <c r="AG194" s="75"/>
      <c r="AH194" s="75"/>
      <c r="AI194" s="75"/>
      <c r="AJ194" s="75"/>
      <c r="AK194" s="639"/>
    </row>
    <row r="195" spans="2:38" ht="15" customHeight="1" x14ac:dyDescent="0.4">
      <c r="C195" s="476"/>
      <c r="D195" s="75"/>
      <c r="E195" s="75"/>
      <c r="F195" s="75"/>
      <c r="G195" s="75"/>
      <c r="H195" s="75"/>
      <c r="I195" s="75"/>
      <c r="J195" s="75"/>
      <c r="K195" s="75"/>
      <c r="L195" s="75"/>
      <c r="M195" s="75"/>
      <c r="N195" s="472"/>
      <c r="O195" s="472"/>
      <c r="P195" s="472"/>
      <c r="Q195" s="75"/>
      <c r="R195" s="75"/>
      <c r="S195" s="75"/>
      <c r="T195" s="75"/>
      <c r="U195" s="75"/>
      <c r="V195" s="75"/>
      <c r="W195" s="75"/>
      <c r="X195" s="75"/>
      <c r="Y195" s="75"/>
      <c r="Z195" s="75"/>
      <c r="AA195" s="75"/>
      <c r="AB195" s="75"/>
      <c r="AC195" s="75"/>
      <c r="AD195" s="75"/>
      <c r="AE195" s="75"/>
      <c r="AF195" s="75"/>
      <c r="AG195" s="75"/>
      <c r="AH195" s="75"/>
      <c r="AI195" s="75"/>
      <c r="AJ195" s="75"/>
      <c r="AK195" s="639"/>
    </row>
    <row r="196" spans="2:38" ht="15" customHeight="1" x14ac:dyDescent="0.4">
      <c r="C196" s="476"/>
      <c r="D196" s="75" t="s">
        <v>654</v>
      </c>
      <c r="E196" s="75"/>
      <c r="F196" s="75"/>
      <c r="G196" s="75"/>
      <c r="H196" s="75"/>
      <c r="I196" s="75"/>
      <c r="J196" s="1464" t="str">
        <f>IF(AND(入力シート!$M$13&lt;&gt;"",項目マップ!C224&lt;&gt;""),項目マップ!C224,"")</f>
        <v/>
      </c>
      <c r="K196" s="1465"/>
      <c r="L196" s="1465"/>
      <c r="M196" s="1465"/>
      <c r="N196" s="1465"/>
      <c r="O196" s="1465"/>
      <c r="P196" s="1466"/>
      <c r="Q196" s="75" t="s">
        <v>749</v>
      </c>
      <c r="R196" s="75"/>
      <c r="S196" s="75"/>
      <c r="T196" s="75"/>
      <c r="U196" s="1826" t="str">
        <f>IF(AND(入力シート!$M$13&lt;&gt;"",項目マップ!C228&lt;&gt;""),項目マップ!C228,"")</f>
        <v/>
      </c>
      <c r="V196" s="1827"/>
      <c r="W196" s="1828"/>
      <c r="X196" s="75" t="s">
        <v>648</v>
      </c>
      <c r="Y196" s="75" t="s">
        <v>656</v>
      </c>
      <c r="Z196" s="75"/>
      <c r="AA196" s="1459" t="str">
        <f>IF(AND(入力シート!$M$13&lt;&gt;"",項目マップ!C226&lt;&gt;""),項目マップ!C226,"")</f>
        <v/>
      </c>
      <c r="AB196" s="1460"/>
      <c r="AC196" s="75"/>
      <c r="AD196" s="75" t="s">
        <v>650</v>
      </c>
      <c r="AE196" s="75"/>
      <c r="AF196" s="75"/>
      <c r="AG196" s="1454" t="str">
        <f>IF(AND(入力シート!$M$13&lt;&gt;"",項目マップ!C230&lt;&gt;""),項目マップ!C230,"")</f>
        <v/>
      </c>
      <c r="AH196" s="1455"/>
      <c r="AI196" s="1455"/>
      <c r="AJ196" s="1456"/>
      <c r="AK196" s="639"/>
    </row>
    <row r="197" spans="2:38" ht="15" customHeight="1" x14ac:dyDescent="0.4">
      <c r="C197" s="478"/>
      <c r="D197" s="479"/>
      <c r="E197" s="479"/>
      <c r="F197" s="479"/>
      <c r="G197" s="479"/>
      <c r="H197" s="479"/>
      <c r="I197" s="479"/>
      <c r="J197" s="479"/>
      <c r="K197" s="479"/>
      <c r="L197" s="479"/>
      <c r="M197" s="479"/>
      <c r="N197" s="479"/>
      <c r="O197" s="479"/>
      <c r="P197" s="479"/>
      <c r="Q197" s="479"/>
      <c r="R197" s="479"/>
      <c r="S197" s="479"/>
      <c r="T197" s="479"/>
      <c r="U197" s="479"/>
      <c r="V197" s="479"/>
      <c r="W197" s="479"/>
      <c r="X197" s="479"/>
      <c r="Y197" s="479"/>
      <c r="Z197" s="479"/>
      <c r="AA197" s="479"/>
      <c r="AB197" s="479"/>
      <c r="AC197" s="479"/>
      <c r="AD197" s="479"/>
      <c r="AE197" s="479"/>
      <c r="AF197" s="479"/>
      <c r="AG197" s="479"/>
      <c r="AH197" s="479"/>
      <c r="AI197" s="479"/>
      <c r="AJ197" s="479"/>
      <c r="AK197" s="664"/>
    </row>
    <row r="198" spans="2:38" ht="15" customHeight="1" x14ac:dyDescent="0.4">
      <c r="F198" s="75"/>
    </row>
    <row r="199" spans="2:38" ht="26.45" hidden="1" customHeight="1" x14ac:dyDescent="0.4">
      <c r="F199" s="75"/>
    </row>
    <row r="200" spans="2:38" ht="22.5" hidden="1" customHeight="1" x14ac:dyDescent="0.4">
      <c r="F200" s="75"/>
    </row>
    <row r="201" spans="2:38" ht="26.45" hidden="1" customHeight="1" x14ac:dyDescent="0.4">
      <c r="F201" s="75"/>
    </row>
    <row r="202" spans="2:38" ht="20.45" customHeight="1" x14ac:dyDescent="0.4">
      <c r="B202" s="1537" t="s">
        <v>371</v>
      </c>
      <c r="C202" s="1537"/>
      <c r="D202" s="1537"/>
      <c r="E202" s="1537"/>
      <c r="F202" s="1537"/>
      <c r="G202" s="1538"/>
      <c r="H202" s="1538"/>
      <c r="I202" s="1538"/>
      <c r="J202" s="1538"/>
      <c r="K202" s="1538"/>
      <c r="L202" s="1538"/>
      <c r="M202" s="1538"/>
      <c r="N202" s="1538"/>
      <c r="O202" s="1538"/>
      <c r="P202" s="1538"/>
      <c r="Q202" s="1538"/>
      <c r="R202" s="1538"/>
      <c r="S202" s="1538"/>
      <c r="T202" s="1538"/>
      <c r="U202" s="1538"/>
      <c r="V202" s="1538"/>
      <c r="W202" s="1538"/>
      <c r="X202" s="1538"/>
      <c r="Y202" s="1538"/>
      <c r="Z202" s="1538"/>
      <c r="AA202" s="1538"/>
      <c r="AB202" s="1538"/>
      <c r="AC202" s="1538"/>
      <c r="AD202" s="1538"/>
      <c r="AE202" s="1538"/>
      <c r="AF202" s="1538"/>
      <c r="AG202" s="1538"/>
      <c r="AH202" s="1538"/>
      <c r="AI202" s="1538"/>
      <c r="AJ202" s="1538"/>
      <c r="AK202" s="1539" t="s">
        <v>528</v>
      </c>
      <c r="AL202" s="1539"/>
    </row>
    <row r="203" spans="2:38" ht="20.45" hidden="1" customHeight="1" x14ac:dyDescent="0.4">
      <c r="F203" s="75"/>
    </row>
    <row r="204" spans="2:38" ht="20.45" customHeight="1" x14ac:dyDescent="0.4"/>
    <row r="205" spans="2:38" ht="14.1" customHeight="1" x14ac:dyDescent="0.4">
      <c r="B205" s="1877" t="s">
        <v>564</v>
      </c>
      <c r="C205" s="1877"/>
      <c r="D205" s="1877"/>
      <c r="E205" s="1877"/>
      <c r="F205" s="1877"/>
      <c r="G205" s="1877"/>
      <c r="H205" s="1877"/>
      <c r="I205" s="1877"/>
      <c r="J205" s="1877"/>
      <c r="K205" s="1877"/>
      <c r="L205" s="1877"/>
      <c r="M205" s="1877"/>
      <c r="N205" s="1877"/>
      <c r="O205" s="1877"/>
      <c r="P205" s="1877"/>
      <c r="Q205" s="1877"/>
      <c r="R205" s="1877"/>
      <c r="S205" s="1877"/>
      <c r="T205" s="1877"/>
      <c r="U205" s="1877"/>
      <c r="V205" s="1877"/>
      <c r="W205" s="1877"/>
      <c r="X205" s="1877"/>
      <c r="Y205" s="1877"/>
      <c r="Z205" s="1877"/>
      <c r="AA205" s="1877"/>
      <c r="AB205" s="1877"/>
      <c r="AC205" s="1877"/>
      <c r="AD205" s="1877"/>
      <c r="AE205" s="1877"/>
      <c r="AF205" s="1877"/>
      <c r="AG205" s="1877"/>
      <c r="AH205" s="1877"/>
      <c r="AI205" s="1877"/>
      <c r="AJ205" s="1877"/>
      <c r="AK205" s="1877"/>
      <c r="AL205" s="1877"/>
    </row>
    <row r="206" spans="2:38" ht="8.4499999999999993" customHeight="1" thickBot="1" x14ac:dyDescent="0.45"/>
    <row r="207" spans="2:38" ht="14.1" customHeight="1" thickBot="1" x14ac:dyDescent="0.45">
      <c r="C207" s="1871" t="s">
        <v>420</v>
      </c>
      <c r="D207" s="1872"/>
      <c r="E207" s="1872"/>
      <c r="F207" s="1872"/>
      <c r="G207" s="1872"/>
      <c r="H207" s="1872"/>
      <c r="I207" s="1872"/>
      <c r="J207" s="1872"/>
      <c r="K207" s="1872"/>
      <c r="L207" s="1872"/>
      <c r="M207" s="1872"/>
      <c r="N207" s="1872"/>
      <c r="O207" s="1872"/>
      <c r="P207" s="1872"/>
      <c r="Q207" s="1872"/>
      <c r="R207" s="1872"/>
      <c r="S207" s="1872"/>
      <c r="T207" s="1872"/>
      <c r="U207" s="1872"/>
      <c r="V207" s="1872"/>
      <c r="W207" s="1872"/>
      <c r="X207" s="1872"/>
      <c r="Y207" s="1872"/>
      <c r="Z207" s="1872"/>
      <c r="AA207" s="1872"/>
      <c r="AB207" s="1872"/>
      <c r="AC207" s="1872"/>
      <c r="AD207" s="1872"/>
      <c r="AE207" s="1872"/>
      <c r="AF207" s="1872"/>
      <c r="AG207" s="1872"/>
      <c r="AH207" s="1872"/>
      <c r="AI207" s="1872"/>
      <c r="AJ207" s="1872"/>
      <c r="AK207" s="1873"/>
    </row>
    <row r="208" spans="2:38" ht="14.1" customHeight="1" x14ac:dyDescent="0.4">
      <c r="C208" s="244" t="s">
        <v>270</v>
      </c>
      <c r="D208" s="1709" t="s">
        <v>329</v>
      </c>
      <c r="E208" s="1709"/>
      <c r="F208" s="1709"/>
      <c r="G208" s="1709"/>
      <c r="H208" s="1709"/>
      <c r="I208" s="1709"/>
      <c r="J208" s="1709"/>
      <c r="K208" s="1709"/>
      <c r="L208" s="1709"/>
      <c r="M208" s="1709"/>
      <c r="N208" s="1709"/>
      <c r="O208" s="1709"/>
      <c r="P208" s="1709"/>
      <c r="Q208" s="1709"/>
      <c r="R208" s="1709"/>
      <c r="S208" s="1709"/>
      <c r="T208" s="1709"/>
      <c r="U208" s="1709"/>
      <c r="V208" s="1709"/>
      <c r="W208" s="1709"/>
      <c r="X208" s="1709"/>
      <c r="Y208" s="1709"/>
      <c r="Z208" s="1709"/>
      <c r="AA208" s="1709"/>
      <c r="AB208" s="1709"/>
      <c r="AC208" s="1709"/>
      <c r="AD208" s="1709"/>
      <c r="AE208" s="1709"/>
      <c r="AF208" s="1495" t="s">
        <v>330</v>
      </c>
      <c r="AG208" s="1495"/>
      <c r="AH208" s="1495"/>
      <c r="AI208" s="1495"/>
      <c r="AJ208" s="1495"/>
      <c r="AK208" s="1664"/>
    </row>
    <row r="209" spans="3:37" ht="14.1" customHeight="1" x14ac:dyDescent="0.4">
      <c r="C209" s="76"/>
      <c r="D209" s="1502" t="s">
        <v>78</v>
      </c>
      <c r="E209" s="1503"/>
      <c r="F209" s="1503"/>
      <c r="G209" s="1503"/>
      <c r="H209" s="1503"/>
      <c r="I209" s="1503"/>
      <c r="J209" s="1503"/>
      <c r="K209" s="1503"/>
      <c r="L209" s="1504"/>
      <c r="M209" s="1505" t="s">
        <v>24</v>
      </c>
      <c r="N209" s="1505"/>
      <c r="O209" s="1505"/>
      <c r="P209" s="1505"/>
      <c r="Q209" s="1505"/>
      <c r="R209" s="1505"/>
      <c r="S209" s="1506"/>
      <c r="T209" s="1507" t="s">
        <v>25</v>
      </c>
      <c r="U209" s="1505"/>
      <c r="V209" s="1505"/>
      <c r="W209" s="1505"/>
      <c r="X209" s="1505"/>
      <c r="Y209" s="1505"/>
      <c r="Z209" s="1506"/>
      <c r="AA209" s="1508" t="s">
        <v>26</v>
      </c>
      <c r="AB209" s="1509"/>
      <c r="AC209" s="1510"/>
      <c r="AD209" s="1507" t="s">
        <v>27</v>
      </c>
      <c r="AE209" s="1505"/>
      <c r="AF209" s="1505"/>
      <c r="AG209" s="1505"/>
      <c r="AH209" s="1505"/>
      <c r="AI209" s="1505"/>
      <c r="AJ209" s="1505"/>
      <c r="AK209" s="1511"/>
    </row>
    <row r="210" spans="3:37" ht="14.1" customHeight="1" x14ac:dyDescent="0.4">
      <c r="C210" s="53"/>
      <c r="D210" s="1762" t="s">
        <v>79</v>
      </c>
      <c r="E210" s="1763"/>
      <c r="F210" s="1764"/>
      <c r="G210" s="1764"/>
      <c r="H210" s="1764"/>
      <c r="I210" s="1764"/>
      <c r="J210" s="1764"/>
      <c r="K210" s="1764"/>
      <c r="L210" s="1765"/>
      <c r="M210" s="1766" t="str">
        <f>IF(AND(入力シート!M13&lt;&gt;"",項目マップ!C136&lt;&gt;""),項目マップ!C136,"")</f>
        <v/>
      </c>
      <c r="N210" s="1767"/>
      <c r="O210" s="1767"/>
      <c r="P210" s="1767"/>
      <c r="Q210" s="1767"/>
      <c r="R210" s="1767"/>
      <c r="S210" s="1767"/>
      <c r="T210" s="1768" t="str">
        <f>IF(AND(入力シート!M13&lt;&gt;"",項目マップ!C139&lt;&gt;""),項目マップ!C139,"")</f>
        <v/>
      </c>
      <c r="U210" s="1768"/>
      <c r="V210" s="1768"/>
      <c r="W210" s="1768"/>
      <c r="X210" s="1768"/>
      <c r="Y210" s="1768"/>
      <c r="Z210" s="1768"/>
      <c r="AA210" s="1769"/>
      <c r="AB210" s="1769"/>
      <c r="AC210" s="1769"/>
      <c r="AD210" s="1768" t="str">
        <f>IF(AND(入力シート!M13&lt;&gt;"",項目マップ!C143&lt;&gt;""),項目マップ!C143,"")</f>
        <v/>
      </c>
      <c r="AE210" s="1768"/>
      <c r="AF210" s="1768"/>
      <c r="AG210" s="1768"/>
      <c r="AH210" s="1768"/>
      <c r="AI210" s="1768"/>
      <c r="AJ210" s="1768"/>
      <c r="AK210" s="1772"/>
    </row>
    <row r="211" spans="3:37" ht="14.1" customHeight="1" x14ac:dyDescent="0.4">
      <c r="C211" s="53"/>
      <c r="D211" s="1773" t="s">
        <v>80</v>
      </c>
      <c r="E211" s="1750"/>
      <c r="F211" s="1649"/>
      <c r="G211" s="1649"/>
      <c r="H211" s="1649"/>
      <c r="I211" s="1649"/>
      <c r="J211" s="1649"/>
      <c r="K211" s="1649"/>
      <c r="L211" s="1774"/>
      <c r="M211" s="1775" t="str">
        <f>IF(AND(入力シート!M13&lt;&gt;"",項目マップ!C137&lt;&gt;""),項目マップ!C137,"")</f>
        <v/>
      </c>
      <c r="N211" s="1494"/>
      <c r="O211" s="1494"/>
      <c r="P211" s="1494"/>
      <c r="Q211" s="1494"/>
      <c r="R211" s="1494"/>
      <c r="S211" s="1494"/>
      <c r="T211" s="1497" t="str">
        <f>IF(AND(入力シート!M13&lt;&gt;"",項目マップ!C140&lt;&gt;""),項目マップ!C140,"")</f>
        <v/>
      </c>
      <c r="U211" s="1497"/>
      <c r="V211" s="1497"/>
      <c r="W211" s="1497"/>
      <c r="X211" s="1497"/>
      <c r="Y211" s="1497"/>
      <c r="Z211" s="1497"/>
      <c r="AA211" s="1770"/>
      <c r="AB211" s="1770"/>
      <c r="AC211" s="1770"/>
      <c r="AD211" s="1497" t="str">
        <f>IF(AND(入力シート!M13&lt;&gt;"",項目マップ!C144&lt;&gt;""),項目マップ!C144,"")</f>
        <v/>
      </c>
      <c r="AE211" s="1497"/>
      <c r="AF211" s="1497"/>
      <c r="AG211" s="1497"/>
      <c r="AH211" s="1497"/>
      <c r="AI211" s="1497"/>
      <c r="AJ211" s="1497"/>
      <c r="AK211" s="1548"/>
    </row>
    <row r="212" spans="3:37" ht="14.1" customHeight="1" x14ac:dyDescent="0.4">
      <c r="C212" s="76"/>
      <c r="D212" s="1549" t="s">
        <v>81</v>
      </c>
      <c r="E212" s="1550"/>
      <c r="F212" s="1551"/>
      <c r="G212" s="1551"/>
      <c r="H212" s="1551"/>
      <c r="I212" s="1551"/>
      <c r="J212" s="1551"/>
      <c r="K212" s="1551"/>
      <c r="L212" s="1552"/>
      <c r="M212" s="1562" t="str">
        <f>IF(AND(入力シート!M13&lt;&gt;"",項目マップ!C138&lt;&gt;""),項目マップ!C138,"")</f>
        <v/>
      </c>
      <c r="N212" s="1563"/>
      <c r="O212" s="1563"/>
      <c r="P212" s="1563"/>
      <c r="Q212" s="1563"/>
      <c r="R212" s="1563"/>
      <c r="S212" s="1563"/>
      <c r="T212" s="1564" t="str">
        <f>IF(AND(入力シート!M13&lt;&gt;"",項目マップ!C141&lt;&gt;""),項目マップ!C141,"")</f>
        <v/>
      </c>
      <c r="U212" s="1564"/>
      <c r="V212" s="1564"/>
      <c r="W212" s="1564"/>
      <c r="X212" s="1564"/>
      <c r="Y212" s="1564"/>
      <c r="Z212" s="1564"/>
      <c r="AA212" s="1771"/>
      <c r="AB212" s="1771"/>
      <c r="AC212" s="1771"/>
      <c r="AD212" s="1564" t="str">
        <f>IF(AND(入力シート!M13&lt;&gt;"",項目マップ!C145&lt;&gt;""),項目マップ!C145,"")</f>
        <v/>
      </c>
      <c r="AE212" s="1564"/>
      <c r="AF212" s="1564"/>
      <c r="AG212" s="1564"/>
      <c r="AH212" s="1564"/>
      <c r="AI212" s="1564"/>
      <c r="AJ212" s="1564"/>
      <c r="AK212" s="1565"/>
    </row>
    <row r="213" spans="3:37" ht="14.1" customHeight="1" x14ac:dyDescent="0.4">
      <c r="C213" s="77"/>
      <c r="D213" s="1566" t="s">
        <v>82</v>
      </c>
      <c r="E213" s="1567"/>
      <c r="F213" s="1512"/>
      <c r="G213" s="1512"/>
      <c r="H213" s="1512"/>
      <c r="I213" s="1512"/>
      <c r="J213" s="1512"/>
      <c r="K213" s="1512"/>
      <c r="L213" s="1568"/>
      <c r="M213" s="1569" t="str">
        <f>IF(AND(入力シート!M13&lt;&gt;"",項目マップ!C146&lt;&gt;""),項目マップ!C146,"")</f>
        <v/>
      </c>
      <c r="N213" s="1570"/>
      <c r="O213" s="1570"/>
      <c r="P213" s="1570"/>
      <c r="Q213" s="1570"/>
      <c r="R213" s="1570"/>
      <c r="S213" s="1570"/>
      <c r="T213" s="1571" t="str">
        <f>IF(AND(入力シート!M13&lt;&gt;"",項目マップ!C147&lt;&gt;""),項目マップ!C147,"")</f>
        <v/>
      </c>
      <c r="U213" s="1571"/>
      <c r="V213" s="1571"/>
      <c r="W213" s="1571"/>
      <c r="X213" s="1571"/>
      <c r="Y213" s="1571"/>
      <c r="Z213" s="1571"/>
      <c r="AA213" s="1512" t="str">
        <f>IF(AND(入力シート!M13&lt;&gt;"",項目マップ!C142&lt;&gt;""),項目マップ!C142,"")</f>
        <v/>
      </c>
      <c r="AB213" s="1512"/>
      <c r="AC213" s="1512"/>
      <c r="AD213" s="1513" t="str">
        <f>IF(AND(入力シート!M13&lt;&gt;"",項目マップ!C148&lt;&gt;""),項目マップ!C148,"")</f>
        <v/>
      </c>
      <c r="AE213" s="1513"/>
      <c r="AF213" s="1513"/>
      <c r="AG213" s="1513"/>
      <c r="AH213" s="1513"/>
      <c r="AI213" s="1513"/>
      <c r="AJ213" s="1513"/>
      <c r="AK213" s="1514"/>
    </row>
    <row r="214" spans="3:37" ht="8.4499999999999993" customHeight="1" thickBot="1" x14ac:dyDescent="0.45"/>
    <row r="215" spans="3:37" ht="14.1" customHeight="1" thickBot="1" x14ac:dyDescent="0.45">
      <c r="C215" s="1871" t="s">
        <v>419</v>
      </c>
      <c r="D215" s="1872"/>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1872"/>
      <c r="AD215" s="1872"/>
      <c r="AE215" s="1872"/>
      <c r="AF215" s="1872"/>
      <c r="AG215" s="1872"/>
      <c r="AH215" s="1872"/>
      <c r="AI215" s="1872"/>
      <c r="AJ215" s="1872"/>
      <c r="AK215" s="1873"/>
    </row>
    <row r="216" spans="3:37" ht="14.1" customHeight="1" x14ac:dyDescent="0.4">
      <c r="C216" s="244" t="s">
        <v>270</v>
      </c>
      <c r="D216" s="1709" t="s">
        <v>329</v>
      </c>
      <c r="E216" s="1709"/>
      <c r="F216" s="1709"/>
      <c r="G216" s="1709"/>
      <c r="H216" s="1709"/>
      <c r="I216" s="1709"/>
      <c r="J216" s="1709"/>
      <c r="K216" s="1709"/>
      <c r="L216" s="1709"/>
      <c r="M216" s="1709"/>
      <c r="N216" s="1709"/>
      <c r="O216" s="1709"/>
      <c r="P216" s="1709"/>
      <c r="Q216" s="1709"/>
      <c r="R216" s="1709"/>
      <c r="S216" s="1709"/>
      <c r="T216" s="1709"/>
      <c r="U216" s="1709"/>
      <c r="V216" s="1709"/>
      <c r="W216" s="1709"/>
      <c r="X216" s="1709"/>
      <c r="Y216" s="1709"/>
      <c r="Z216" s="1709"/>
      <c r="AA216" s="1709"/>
      <c r="AB216" s="1709"/>
      <c r="AC216" s="1709"/>
      <c r="AD216" s="1709"/>
      <c r="AE216" s="1709"/>
      <c r="AF216" s="1495" t="s">
        <v>330</v>
      </c>
      <c r="AG216" s="1495"/>
      <c r="AH216" s="1495"/>
      <c r="AI216" s="1495"/>
      <c r="AJ216" s="1495"/>
      <c r="AK216" s="1664"/>
    </row>
    <row r="217" spans="3:37" ht="14.1" customHeight="1" x14ac:dyDescent="0.4">
      <c r="C217" s="76"/>
      <c r="D217" s="1502" t="s">
        <v>78</v>
      </c>
      <c r="E217" s="1503"/>
      <c r="F217" s="1503"/>
      <c r="G217" s="1503"/>
      <c r="H217" s="1503"/>
      <c r="I217" s="1503"/>
      <c r="J217" s="1503"/>
      <c r="K217" s="1503"/>
      <c r="L217" s="1504"/>
      <c r="M217" s="1505" t="s">
        <v>24</v>
      </c>
      <c r="N217" s="1505"/>
      <c r="O217" s="1505"/>
      <c r="P217" s="1505"/>
      <c r="Q217" s="1505"/>
      <c r="R217" s="1505"/>
      <c r="S217" s="1506"/>
      <c r="T217" s="1507" t="s">
        <v>25</v>
      </c>
      <c r="U217" s="1505"/>
      <c r="V217" s="1505"/>
      <c r="W217" s="1505"/>
      <c r="X217" s="1505"/>
      <c r="Y217" s="1505"/>
      <c r="Z217" s="1506"/>
      <c r="AA217" s="1508" t="s">
        <v>26</v>
      </c>
      <c r="AB217" s="1509"/>
      <c r="AC217" s="1510"/>
      <c r="AD217" s="1507" t="s">
        <v>27</v>
      </c>
      <c r="AE217" s="1505"/>
      <c r="AF217" s="1505"/>
      <c r="AG217" s="1505"/>
      <c r="AH217" s="1505"/>
      <c r="AI217" s="1505"/>
      <c r="AJ217" s="1505"/>
      <c r="AK217" s="1511"/>
    </row>
    <row r="218" spans="3:37" ht="14.1" customHeight="1" x14ac:dyDescent="0.4">
      <c r="C218" s="53"/>
      <c r="D218" s="1762" t="s">
        <v>79</v>
      </c>
      <c r="E218" s="1763"/>
      <c r="F218" s="1764"/>
      <c r="G218" s="1764"/>
      <c r="H218" s="1764"/>
      <c r="I218" s="1764"/>
      <c r="J218" s="1764"/>
      <c r="K218" s="1764"/>
      <c r="L218" s="1765"/>
      <c r="M218" s="1766" t="str">
        <f>IF(AND(入力シート!M13&lt;&gt;"",項目マップ!C245&lt;&gt;""),項目マップ!C245,"")</f>
        <v/>
      </c>
      <c r="N218" s="1767"/>
      <c r="O218" s="1767"/>
      <c r="P218" s="1767"/>
      <c r="Q218" s="1767"/>
      <c r="R218" s="1767"/>
      <c r="S218" s="1767"/>
      <c r="T218" s="1768" t="str">
        <f>IF(AND(入力シート!M13&lt;&gt;"",項目マップ!C248&lt;&gt;""),項目マップ!C248,"")</f>
        <v/>
      </c>
      <c r="U218" s="1768"/>
      <c r="V218" s="1768"/>
      <c r="W218" s="1768"/>
      <c r="X218" s="1768"/>
      <c r="Y218" s="1768"/>
      <c r="Z218" s="1768"/>
      <c r="AA218" s="1769"/>
      <c r="AB218" s="1769"/>
      <c r="AC218" s="1769"/>
      <c r="AD218" s="1768" t="str">
        <f>IF(AND(入力シート!M13&lt;&gt;"",項目マップ!C252&lt;&gt;""),項目マップ!C252,"")</f>
        <v/>
      </c>
      <c r="AE218" s="1768"/>
      <c r="AF218" s="1768"/>
      <c r="AG218" s="1768"/>
      <c r="AH218" s="1768"/>
      <c r="AI218" s="1768"/>
      <c r="AJ218" s="1768"/>
      <c r="AK218" s="1772"/>
    </row>
    <row r="219" spans="3:37" ht="14.1" customHeight="1" x14ac:dyDescent="0.4">
      <c r="C219" s="53"/>
      <c r="D219" s="1773" t="s">
        <v>80</v>
      </c>
      <c r="E219" s="1750"/>
      <c r="F219" s="1649"/>
      <c r="G219" s="1649"/>
      <c r="H219" s="1649"/>
      <c r="I219" s="1649"/>
      <c r="J219" s="1649"/>
      <c r="K219" s="1649"/>
      <c r="L219" s="1774"/>
      <c r="M219" s="1775" t="str">
        <f>IF(AND(入力シート!M13&lt;&gt;"",項目マップ!C246&lt;&gt;""),項目マップ!C246,"")</f>
        <v/>
      </c>
      <c r="N219" s="1494"/>
      <c r="O219" s="1494"/>
      <c r="P219" s="1494"/>
      <c r="Q219" s="1494"/>
      <c r="R219" s="1494"/>
      <c r="S219" s="1494"/>
      <c r="T219" s="1497" t="str">
        <f>IF(AND(入力シート!M13&lt;&gt;"",項目マップ!C249&lt;&gt;""),項目マップ!C249,"")</f>
        <v/>
      </c>
      <c r="U219" s="1497"/>
      <c r="V219" s="1497"/>
      <c r="W219" s="1497"/>
      <c r="X219" s="1497"/>
      <c r="Y219" s="1497"/>
      <c r="Z219" s="1497"/>
      <c r="AA219" s="1770"/>
      <c r="AB219" s="1770"/>
      <c r="AC219" s="1770"/>
      <c r="AD219" s="1497" t="str">
        <f>IF(AND(入力シート!M13&lt;&gt;"",項目マップ!C253&lt;&gt;""),項目マップ!C253,"")</f>
        <v/>
      </c>
      <c r="AE219" s="1497"/>
      <c r="AF219" s="1497"/>
      <c r="AG219" s="1497"/>
      <c r="AH219" s="1497"/>
      <c r="AI219" s="1497"/>
      <c r="AJ219" s="1497"/>
      <c r="AK219" s="1548"/>
    </row>
    <row r="220" spans="3:37" ht="14.1" customHeight="1" x14ac:dyDescent="0.4">
      <c r="C220" s="76"/>
      <c r="D220" s="1549" t="s">
        <v>81</v>
      </c>
      <c r="E220" s="1550"/>
      <c r="F220" s="1551"/>
      <c r="G220" s="1551"/>
      <c r="H220" s="1551"/>
      <c r="I220" s="1551"/>
      <c r="J220" s="1551"/>
      <c r="K220" s="1551"/>
      <c r="L220" s="1552"/>
      <c r="M220" s="1562" t="str">
        <f>IF(AND(入力シート!M13&lt;&gt;"",項目マップ!C247&lt;&gt;""),項目マップ!C247,"")</f>
        <v/>
      </c>
      <c r="N220" s="1563"/>
      <c r="O220" s="1563"/>
      <c r="P220" s="1563"/>
      <c r="Q220" s="1563"/>
      <c r="R220" s="1563"/>
      <c r="S220" s="1563"/>
      <c r="T220" s="1564" t="str">
        <f>IF(AND(入力シート!M13&lt;&gt;"",項目マップ!C250&lt;&gt;""),項目マップ!C250,"")</f>
        <v/>
      </c>
      <c r="U220" s="1564"/>
      <c r="V220" s="1564"/>
      <c r="W220" s="1564"/>
      <c r="X220" s="1564"/>
      <c r="Y220" s="1564"/>
      <c r="Z220" s="1564"/>
      <c r="AA220" s="1771"/>
      <c r="AB220" s="1771"/>
      <c r="AC220" s="1771"/>
      <c r="AD220" s="1564" t="str">
        <f>IF(AND(入力シート!M13&lt;&gt;"",項目マップ!C254&lt;&gt;""),項目マップ!C254,"")</f>
        <v/>
      </c>
      <c r="AE220" s="1564"/>
      <c r="AF220" s="1564"/>
      <c r="AG220" s="1564"/>
      <c r="AH220" s="1564"/>
      <c r="AI220" s="1564"/>
      <c r="AJ220" s="1564"/>
      <c r="AK220" s="1565"/>
    </row>
    <row r="221" spans="3:37" ht="14.1" customHeight="1" x14ac:dyDescent="0.4">
      <c r="C221" s="77"/>
      <c r="D221" s="1566" t="s">
        <v>82</v>
      </c>
      <c r="E221" s="1567"/>
      <c r="F221" s="1512"/>
      <c r="G221" s="1512"/>
      <c r="H221" s="1512"/>
      <c r="I221" s="1512"/>
      <c r="J221" s="1512"/>
      <c r="K221" s="1512"/>
      <c r="L221" s="1568"/>
      <c r="M221" s="1569" t="str">
        <f>IF(AND(入力シート!M13&lt;&gt;"",項目マップ!C255&lt;&gt;""),項目マップ!C255,"")</f>
        <v/>
      </c>
      <c r="N221" s="1570"/>
      <c r="O221" s="1570"/>
      <c r="P221" s="1570"/>
      <c r="Q221" s="1570"/>
      <c r="R221" s="1570"/>
      <c r="S221" s="1570"/>
      <c r="T221" s="1571" t="str">
        <f>IF(AND(入力シート!M13&lt;&gt;"",項目マップ!C256&lt;&gt;""),項目マップ!C256,"")</f>
        <v/>
      </c>
      <c r="U221" s="1571"/>
      <c r="V221" s="1571"/>
      <c r="W221" s="1571"/>
      <c r="X221" s="1571"/>
      <c r="Y221" s="1571"/>
      <c r="Z221" s="1571"/>
      <c r="AA221" s="1512" t="str">
        <f>IF(AND(入力シート!M13&lt;&gt;"",項目マップ!C251&lt;&gt;""),項目マップ!C251,"")</f>
        <v/>
      </c>
      <c r="AB221" s="1512"/>
      <c r="AC221" s="1512"/>
      <c r="AD221" s="1513" t="str">
        <f>IF(AND(入力シート!M13&lt;&gt;"",項目マップ!C257&lt;&gt;""),項目マップ!C257,"")</f>
        <v/>
      </c>
      <c r="AE221" s="1513"/>
      <c r="AF221" s="1513"/>
      <c r="AG221" s="1513"/>
      <c r="AH221" s="1513"/>
      <c r="AI221" s="1513"/>
      <c r="AJ221" s="1513"/>
      <c r="AK221" s="1514"/>
    </row>
    <row r="222" spans="3:37" ht="14.1" customHeight="1" x14ac:dyDescent="0.4">
      <c r="C222" s="64"/>
    </row>
    <row r="223" spans="3:37" ht="8.4499999999999993" customHeight="1" x14ac:dyDescent="0.4">
      <c r="C223" s="64"/>
    </row>
    <row r="224" spans="3:37" ht="14.1" hidden="1" customHeight="1" x14ac:dyDescent="0.4">
      <c r="C224" s="1515" t="s">
        <v>599</v>
      </c>
      <c r="D224" s="1515"/>
      <c r="E224" s="1515"/>
      <c r="F224" s="1515"/>
      <c r="G224" s="1515"/>
      <c r="H224" s="1515"/>
      <c r="I224" s="1515"/>
      <c r="J224" s="1515"/>
      <c r="K224" s="1515"/>
      <c r="L224" s="1515"/>
      <c r="M224" s="1515"/>
      <c r="N224" s="1515"/>
      <c r="O224" s="1515"/>
      <c r="P224" s="1515"/>
      <c r="Q224" s="1515"/>
      <c r="R224" s="1515"/>
      <c r="S224" s="1515"/>
      <c r="T224" s="1515"/>
      <c r="U224" s="1515"/>
      <c r="V224" s="1515"/>
      <c r="W224" s="1515"/>
      <c r="X224" s="1515"/>
      <c r="Y224" s="1515"/>
      <c r="Z224" s="1515"/>
      <c r="AA224" s="1870"/>
      <c r="AB224" s="1867" t="str">
        <f>IF(AND(入力シート!M13&lt;&gt;"",項目マップ!C260&lt;&gt;""),項目マップ!C260,"")</f>
        <v/>
      </c>
      <c r="AC224" s="1868"/>
      <c r="AD224" s="1868"/>
      <c r="AE224" s="1868"/>
      <c r="AF224" s="1868"/>
      <c r="AG224" s="1868"/>
      <c r="AH224" s="1868"/>
      <c r="AI224" s="1868"/>
      <c r="AJ224" s="1868"/>
      <c r="AK224" s="1869"/>
    </row>
    <row r="225" spans="2:38" ht="8.4499999999999993" customHeight="1" x14ac:dyDescent="0.4">
      <c r="C225" s="18"/>
      <c r="L225" s="78"/>
      <c r="M225" s="78"/>
      <c r="N225" s="78"/>
      <c r="O225" s="78"/>
      <c r="P225" s="78"/>
      <c r="Q225" s="78"/>
      <c r="AE225" s="79"/>
      <c r="AF225" s="79"/>
      <c r="AG225" s="79"/>
      <c r="AH225" s="79"/>
      <c r="AI225" s="79"/>
      <c r="AJ225" s="79"/>
      <c r="AK225" s="79"/>
    </row>
    <row r="226" spans="2:38" ht="14.1" hidden="1" customHeight="1" x14ac:dyDescent="0.4">
      <c r="C226" s="18"/>
      <c r="L226" s="78"/>
      <c r="M226" s="78"/>
      <c r="N226" s="78"/>
      <c r="O226" s="78"/>
      <c r="P226" s="78"/>
      <c r="Q226" s="78"/>
      <c r="AE226" s="79"/>
      <c r="AF226" s="79"/>
      <c r="AG226" s="79"/>
      <c r="AH226" s="79"/>
      <c r="AI226" s="79"/>
      <c r="AJ226" s="79"/>
      <c r="AK226" s="79"/>
    </row>
    <row r="227" spans="2:38" ht="14.1" hidden="1" customHeight="1" x14ac:dyDescent="0.4">
      <c r="C227" s="18"/>
    </row>
    <row r="228" spans="2:38" ht="14.1" customHeight="1" x14ac:dyDescent="0.4">
      <c r="B228" s="1877" t="s">
        <v>565</v>
      </c>
      <c r="C228" s="1877"/>
      <c r="D228" s="1877"/>
      <c r="E228" s="1877"/>
      <c r="F228" s="1877"/>
      <c r="G228" s="1877"/>
      <c r="H228" s="1877"/>
      <c r="I228" s="1877"/>
      <c r="J228" s="1877"/>
      <c r="K228" s="1877"/>
      <c r="L228" s="1877"/>
      <c r="M228" s="1877"/>
      <c r="N228" s="1877"/>
      <c r="O228" s="1877"/>
      <c r="P228" s="1877"/>
      <c r="Q228" s="1877"/>
      <c r="R228" s="1877"/>
      <c r="S228" s="1877"/>
      <c r="T228" s="1877"/>
      <c r="U228" s="1877"/>
      <c r="V228" s="1877"/>
      <c r="W228" s="1877"/>
      <c r="X228" s="1877"/>
      <c r="Y228" s="1877"/>
      <c r="Z228" s="1877"/>
      <c r="AA228" s="1877"/>
      <c r="AB228" s="1877"/>
      <c r="AC228" s="1877"/>
      <c r="AD228" s="1877"/>
      <c r="AE228" s="1877"/>
      <c r="AF228" s="1877"/>
      <c r="AG228" s="1877"/>
      <c r="AH228" s="1877"/>
      <c r="AI228" s="1877"/>
      <c r="AJ228" s="1877"/>
      <c r="AK228" s="1877"/>
      <c r="AL228" s="1877"/>
    </row>
    <row r="229" spans="2:38" ht="14.1" customHeight="1" thickBot="1" x14ac:dyDescent="0.45">
      <c r="C229" s="18"/>
      <c r="AD229" s="80"/>
      <c r="AE229" s="80"/>
      <c r="AF229" s="80"/>
      <c r="AG229" s="80"/>
      <c r="AH229" s="80"/>
      <c r="AI229" s="80"/>
      <c r="AJ229" s="80"/>
      <c r="AK229" s="80"/>
    </row>
    <row r="230" spans="2:38" ht="14.1" customHeight="1" thickBot="1" x14ac:dyDescent="0.45">
      <c r="C230" s="1871" t="s">
        <v>420</v>
      </c>
      <c r="D230" s="1872"/>
      <c r="E230" s="1872"/>
      <c r="F230" s="1872"/>
      <c r="G230" s="1872"/>
      <c r="H230" s="1872"/>
      <c r="I230" s="1872"/>
      <c r="J230" s="1872"/>
      <c r="K230" s="1872"/>
      <c r="L230" s="1872"/>
      <c r="M230" s="1872"/>
      <c r="N230" s="1872"/>
      <c r="O230" s="1872"/>
      <c r="P230" s="1872"/>
      <c r="Q230" s="1872"/>
      <c r="R230" s="1872"/>
      <c r="S230" s="1872"/>
      <c r="T230" s="1872"/>
      <c r="U230" s="1872"/>
      <c r="V230" s="1872"/>
      <c r="W230" s="1872"/>
      <c r="X230" s="1872"/>
      <c r="Y230" s="1872"/>
      <c r="Z230" s="1872"/>
      <c r="AA230" s="1872"/>
      <c r="AB230" s="1872"/>
      <c r="AC230" s="1872"/>
      <c r="AD230" s="1872"/>
      <c r="AE230" s="1872"/>
      <c r="AF230" s="1872"/>
      <c r="AG230" s="1872"/>
      <c r="AH230" s="1872"/>
      <c r="AI230" s="1872"/>
      <c r="AJ230" s="1872"/>
      <c r="AK230" s="1873"/>
    </row>
    <row r="231" spans="2:38" ht="15" customHeight="1" x14ac:dyDescent="0.4">
      <c r="C231" s="280" t="s">
        <v>270</v>
      </c>
      <c r="D231" s="1874" t="s">
        <v>522</v>
      </c>
      <c r="E231" s="1874"/>
      <c r="F231" s="1874"/>
      <c r="G231" s="1874"/>
      <c r="H231" s="1874"/>
      <c r="I231" s="1874"/>
      <c r="J231" s="1874"/>
      <c r="K231" s="1874"/>
      <c r="L231" s="1875" t="str">
        <f>IF(AND(入力シート!M13&lt;&gt;"",入力シート!J199&lt;&gt;""),TEXT(入力シート!J199,"ggge年m月d日"),"")</f>
        <v/>
      </c>
      <c r="M231" s="1874"/>
      <c r="N231" s="1874"/>
      <c r="O231" s="1874"/>
      <c r="P231" s="1874"/>
      <c r="Q231" s="1874"/>
      <c r="R231" s="1874"/>
      <c r="S231" s="1874"/>
      <c r="T231" s="1874"/>
      <c r="U231" s="1874"/>
      <c r="V231" s="1874"/>
      <c r="W231" s="1874"/>
      <c r="X231" s="1874"/>
      <c r="Y231" s="1874"/>
      <c r="Z231" s="1874"/>
      <c r="AA231" s="1874"/>
      <c r="AB231" s="1874"/>
      <c r="AC231" s="1874"/>
      <c r="AD231" s="1874"/>
      <c r="AE231" s="1874"/>
      <c r="AF231" s="1874"/>
      <c r="AG231" s="1874"/>
      <c r="AH231" s="1874"/>
      <c r="AI231" s="1874"/>
      <c r="AJ231" s="1874"/>
      <c r="AK231" s="1876"/>
    </row>
    <row r="232" spans="2:38" ht="8.4499999999999993" customHeight="1" thickBot="1" x14ac:dyDescent="0.45">
      <c r="B232" s="85"/>
      <c r="C232" s="270"/>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row>
    <row r="233" spans="2:38" ht="14.1" customHeight="1" thickBot="1" x14ac:dyDescent="0.45">
      <c r="B233" s="85"/>
      <c r="C233" s="1871" t="s">
        <v>419</v>
      </c>
      <c r="D233" s="1872"/>
      <c r="E233" s="1872"/>
      <c r="F233" s="1872"/>
      <c r="G233" s="1872"/>
      <c r="H233" s="1872"/>
      <c r="I233" s="1872"/>
      <c r="J233" s="1872"/>
      <c r="K233" s="1872"/>
      <c r="L233" s="1872"/>
      <c r="M233" s="1872"/>
      <c r="N233" s="1872"/>
      <c r="O233" s="1872"/>
      <c r="P233" s="1872"/>
      <c r="Q233" s="1872"/>
      <c r="R233" s="1872"/>
      <c r="S233" s="1872"/>
      <c r="T233" s="1872"/>
      <c r="U233" s="1872"/>
      <c r="V233" s="1872"/>
      <c r="W233" s="1872"/>
      <c r="X233" s="1872"/>
      <c r="Y233" s="1872"/>
      <c r="Z233" s="1872"/>
      <c r="AA233" s="1872"/>
      <c r="AB233" s="1872"/>
      <c r="AC233" s="1872"/>
      <c r="AD233" s="1872"/>
      <c r="AE233" s="1872"/>
      <c r="AF233" s="1872"/>
      <c r="AG233" s="1872"/>
      <c r="AH233" s="1872"/>
      <c r="AI233" s="1872"/>
      <c r="AJ233" s="1872"/>
      <c r="AK233" s="1873"/>
    </row>
    <row r="234" spans="2:38" ht="14.1" customHeight="1" x14ac:dyDescent="0.4">
      <c r="B234" s="85"/>
      <c r="C234" s="280" t="s">
        <v>270</v>
      </c>
      <c r="D234" s="1874" t="s">
        <v>522</v>
      </c>
      <c r="E234" s="1874"/>
      <c r="F234" s="1874"/>
      <c r="G234" s="1874"/>
      <c r="H234" s="1874"/>
      <c r="I234" s="1874"/>
      <c r="J234" s="1874"/>
      <c r="K234" s="1874"/>
      <c r="L234" s="1875" t="str">
        <f>IF(AND(入力シート!M13&lt;&gt;"",入力シート!J298&lt;&gt;""),TEXT(入力シート!J298,"ggge年m月d日"),"")</f>
        <v/>
      </c>
      <c r="M234" s="1874"/>
      <c r="N234" s="1874"/>
      <c r="O234" s="1874"/>
      <c r="P234" s="1874"/>
      <c r="Q234" s="1874"/>
      <c r="R234" s="1874"/>
      <c r="S234" s="1874"/>
      <c r="T234" s="1874"/>
      <c r="U234" s="1874"/>
      <c r="V234" s="1874"/>
      <c r="W234" s="1874"/>
      <c r="X234" s="1874"/>
      <c r="Y234" s="1874"/>
      <c r="Z234" s="1874"/>
      <c r="AA234" s="1874"/>
      <c r="AB234" s="1874"/>
      <c r="AC234" s="1874"/>
      <c r="AD234" s="1874"/>
      <c r="AE234" s="1874"/>
      <c r="AF234" s="1874"/>
      <c r="AG234" s="1874"/>
      <c r="AH234" s="1874"/>
      <c r="AI234" s="1874"/>
      <c r="AJ234" s="1874"/>
      <c r="AK234" s="1876"/>
    </row>
    <row r="235" spans="2:38" ht="8.4499999999999993" customHeight="1" x14ac:dyDescent="0.4">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row>
    <row r="236" spans="2:38" ht="14.1" customHeight="1" x14ac:dyDescent="0.4"/>
    <row r="237" spans="2:38" ht="14.1" customHeight="1" x14ac:dyDescent="0.4"/>
    <row r="238" spans="2:38" ht="14.1" customHeight="1" x14ac:dyDescent="0.4"/>
    <row r="239" spans="2:38" ht="14.1" customHeight="1" x14ac:dyDescent="0.4"/>
    <row r="240" spans="2:38" ht="14.1" customHeight="1" x14ac:dyDescent="0.4"/>
    <row r="241" ht="14.1" customHeight="1" x14ac:dyDescent="0.4"/>
    <row r="242" ht="14.1" customHeight="1" x14ac:dyDescent="0.4"/>
    <row r="243" ht="14.1" customHeight="1" x14ac:dyDescent="0.4"/>
    <row r="244" ht="14.1" customHeight="1" x14ac:dyDescent="0.4"/>
    <row r="245" ht="14.1" customHeight="1" x14ac:dyDescent="0.4"/>
    <row r="246" ht="14.1" customHeight="1" x14ac:dyDescent="0.4"/>
    <row r="247" ht="14.1" customHeight="1" x14ac:dyDescent="0.4"/>
    <row r="248" ht="14.1" customHeight="1" x14ac:dyDescent="0.4"/>
    <row r="249" ht="14.1" customHeight="1" x14ac:dyDescent="0.4"/>
    <row r="250" ht="14.1" customHeight="1" x14ac:dyDescent="0.4"/>
    <row r="251" ht="14.1" customHeight="1" x14ac:dyDescent="0.4"/>
    <row r="252" ht="14.1" customHeight="1" x14ac:dyDescent="0.4"/>
    <row r="253" ht="14.1" customHeight="1" x14ac:dyDescent="0.4"/>
    <row r="254" ht="14.1" customHeight="1" x14ac:dyDescent="0.4"/>
    <row r="255" ht="14.1" customHeight="1" x14ac:dyDescent="0.4"/>
    <row r="256" ht="14.1" customHeight="1" x14ac:dyDescent="0.4"/>
    <row r="257" ht="14.1" customHeight="1" x14ac:dyDescent="0.4"/>
    <row r="258" ht="14.1" customHeight="1" x14ac:dyDescent="0.4"/>
    <row r="259" ht="14.1" customHeight="1" x14ac:dyDescent="0.4"/>
    <row r="260" ht="14.1" customHeight="1" x14ac:dyDescent="0.4"/>
    <row r="261" ht="14.1" customHeight="1" x14ac:dyDescent="0.4"/>
    <row r="262" ht="14.1" customHeight="1" x14ac:dyDescent="0.4"/>
    <row r="263" ht="14.1" customHeight="1" x14ac:dyDescent="0.4"/>
    <row r="264" ht="14.1" customHeight="1" x14ac:dyDescent="0.4"/>
    <row r="265" ht="14.1" customHeight="1" x14ac:dyDescent="0.4"/>
    <row r="266" ht="14.1" customHeight="1" x14ac:dyDescent="0.4"/>
    <row r="267" ht="14.1" customHeight="1" x14ac:dyDescent="0.4"/>
    <row r="268" ht="14.1" customHeight="1" x14ac:dyDescent="0.4"/>
    <row r="269" ht="14.1" customHeight="1" x14ac:dyDescent="0.4"/>
    <row r="270" ht="14.1" customHeight="1" x14ac:dyDescent="0.4"/>
  </sheetData>
  <sheetProtection sheet="1" objects="1" scenarios="1"/>
  <mergeCells count="333">
    <mergeCell ref="Y152:AA152"/>
    <mergeCell ref="F154:AJ154"/>
    <mergeCell ref="D156:M156"/>
    <mergeCell ref="J174:P174"/>
    <mergeCell ref="T174:W174"/>
    <mergeCell ref="J178:P178"/>
    <mergeCell ref="T178:W178"/>
    <mergeCell ref="O177:W177"/>
    <mergeCell ref="Y177:AA177"/>
    <mergeCell ref="AC178:AE178"/>
    <mergeCell ref="AG178:AH178"/>
    <mergeCell ref="AI178:AJ178"/>
    <mergeCell ref="N166:P166"/>
    <mergeCell ref="N168:P168"/>
    <mergeCell ref="S168:X168"/>
    <mergeCell ref="N172:P172"/>
    <mergeCell ref="AC173:AE173"/>
    <mergeCell ref="AG173:AH173"/>
    <mergeCell ref="AI173:AJ173"/>
    <mergeCell ref="J175:P175"/>
    <mergeCell ref="T175:W175"/>
    <mergeCell ref="J173:P173"/>
    <mergeCell ref="T173:W173"/>
    <mergeCell ref="N159:W159"/>
    <mergeCell ref="D32:K32"/>
    <mergeCell ref="L32:AK32"/>
    <mergeCell ref="D33:K33"/>
    <mergeCell ref="L33:AK33"/>
    <mergeCell ref="D34:K34"/>
    <mergeCell ref="Z40:AK40"/>
    <mergeCell ref="C41:L41"/>
    <mergeCell ref="M41:Y41"/>
    <mergeCell ref="Z41:AK41"/>
    <mergeCell ref="C40:L40"/>
    <mergeCell ref="M40:Y40"/>
    <mergeCell ref="B38:AL38"/>
    <mergeCell ref="L34:AK34"/>
    <mergeCell ref="D35:K35"/>
    <mergeCell ref="L35:T35"/>
    <mergeCell ref="U35:Z35"/>
    <mergeCell ref="AA35:AK35"/>
    <mergeCell ref="D36:K36"/>
    <mergeCell ref="L36:AK36"/>
    <mergeCell ref="L30:AK30"/>
    <mergeCell ref="D25:K25"/>
    <mergeCell ref="L25:AK25"/>
    <mergeCell ref="L31:AK31"/>
    <mergeCell ref="D26:AK26"/>
    <mergeCell ref="D29:K29"/>
    <mergeCell ref="L29:AK29"/>
    <mergeCell ref="D28:K28"/>
    <mergeCell ref="L28:AK28"/>
    <mergeCell ref="D30:K30"/>
    <mergeCell ref="J31:K31"/>
    <mergeCell ref="C27:AK27"/>
    <mergeCell ref="L22:T22"/>
    <mergeCell ref="U22:Z22"/>
    <mergeCell ref="AA22:AK22"/>
    <mergeCell ref="D23:K23"/>
    <mergeCell ref="L23:AK23"/>
    <mergeCell ref="D24:K24"/>
    <mergeCell ref="L24:T24"/>
    <mergeCell ref="U24:Z24"/>
    <mergeCell ref="AA24:AK24"/>
    <mergeCell ref="D22:K22"/>
    <mergeCell ref="A1:AM1"/>
    <mergeCell ref="J21:K21"/>
    <mergeCell ref="L21:AK21"/>
    <mergeCell ref="C8:AK10"/>
    <mergeCell ref="D19:K19"/>
    <mergeCell ref="L19:AK19"/>
    <mergeCell ref="D20:K20"/>
    <mergeCell ref="L20:AK20"/>
    <mergeCell ref="C18:AK18"/>
    <mergeCell ref="C14:H14"/>
    <mergeCell ref="I14:S14"/>
    <mergeCell ref="C15:H15"/>
    <mergeCell ref="I15:S15"/>
    <mergeCell ref="B2:F2"/>
    <mergeCell ref="G2:AJ2"/>
    <mergeCell ref="AK2:AL2"/>
    <mergeCell ref="AE4:AK4"/>
    <mergeCell ref="G6:I6"/>
    <mergeCell ref="J6:N6"/>
    <mergeCell ref="T14:Y14"/>
    <mergeCell ref="Z14:AJ14"/>
    <mergeCell ref="L75:AK75"/>
    <mergeCell ref="C59:AK61"/>
    <mergeCell ref="Z44:AK44"/>
    <mergeCell ref="C47:AK56"/>
    <mergeCell ref="C42:L42"/>
    <mergeCell ref="M42:Y42"/>
    <mergeCell ref="Z42:AK42"/>
    <mergeCell ref="C43:L43"/>
    <mergeCell ref="M43:Y43"/>
    <mergeCell ref="Z43:AK43"/>
    <mergeCell ref="C44:L44"/>
    <mergeCell ref="M44:Y44"/>
    <mergeCell ref="D76:K76"/>
    <mergeCell ref="L76:AK76"/>
    <mergeCell ref="L65:AK65"/>
    <mergeCell ref="D66:K66"/>
    <mergeCell ref="L66:AK66"/>
    <mergeCell ref="D70:K70"/>
    <mergeCell ref="L70:AK70"/>
    <mergeCell ref="D71:K71"/>
    <mergeCell ref="L71:AK71"/>
    <mergeCell ref="D72:K72"/>
    <mergeCell ref="L72:T72"/>
    <mergeCell ref="U72:Z72"/>
    <mergeCell ref="D67:K67"/>
    <mergeCell ref="L67:AK67"/>
    <mergeCell ref="J68:K68"/>
    <mergeCell ref="AA72:AK72"/>
    <mergeCell ref="D65:K65"/>
    <mergeCell ref="L68:AK68"/>
    <mergeCell ref="D69:K69"/>
    <mergeCell ref="L69:AK69"/>
    <mergeCell ref="D73:K73"/>
    <mergeCell ref="L73:AK73"/>
    <mergeCell ref="D74:AK74"/>
    <mergeCell ref="D75:K75"/>
    <mergeCell ref="D81:K81"/>
    <mergeCell ref="L81:AK81"/>
    <mergeCell ref="D82:K82"/>
    <mergeCell ref="L82:T82"/>
    <mergeCell ref="U82:AK82"/>
    <mergeCell ref="D77:K77"/>
    <mergeCell ref="L77:AK77"/>
    <mergeCell ref="J78:K78"/>
    <mergeCell ref="L78:AK78"/>
    <mergeCell ref="D79:K79"/>
    <mergeCell ref="L79:AK79"/>
    <mergeCell ref="D80:K80"/>
    <mergeCell ref="L80:AK80"/>
    <mergeCell ref="D89:K89"/>
    <mergeCell ref="L89:AK89"/>
    <mergeCell ref="D90:K90"/>
    <mergeCell ref="L90:AK90"/>
    <mergeCell ref="D91:K91"/>
    <mergeCell ref="L91:AK91"/>
    <mergeCell ref="C83:AK85"/>
    <mergeCell ref="B86:AL86"/>
    <mergeCell ref="D88:K88"/>
    <mergeCell ref="L88:AK88"/>
    <mergeCell ref="D95:K95"/>
    <mergeCell ref="L95:AK95"/>
    <mergeCell ref="D96:K96"/>
    <mergeCell ref="L96:AK96"/>
    <mergeCell ref="D97:K97"/>
    <mergeCell ref="L97:AK97"/>
    <mergeCell ref="D92:K92"/>
    <mergeCell ref="L92:AK92"/>
    <mergeCell ref="J93:K93"/>
    <mergeCell ref="L93:AK93"/>
    <mergeCell ref="D94:K94"/>
    <mergeCell ref="L94:AK94"/>
    <mergeCell ref="AA108:AE108"/>
    <mergeCell ref="AA110:AE110"/>
    <mergeCell ref="L105:Z105"/>
    <mergeCell ref="AB105:AK105"/>
    <mergeCell ref="D98:K98"/>
    <mergeCell ref="L98:AK98"/>
    <mergeCell ref="D99:K99"/>
    <mergeCell ref="L99:AK99"/>
    <mergeCell ref="B102:AL102"/>
    <mergeCell ref="L104:O104"/>
    <mergeCell ref="D105:K105"/>
    <mergeCell ref="P104:Z104"/>
    <mergeCell ref="AB104:AK104"/>
    <mergeCell ref="AO145:BU145"/>
    <mergeCell ref="D147:M147"/>
    <mergeCell ref="N147:P147"/>
    <mergeCell ref="P148:S148"/>
    <mergeCell ref="G149:L149"/>
    <mergeCell ref="B113:F113"/>
    <mergeCell ref="G113:AJ113"/>
    <mergeCell ref="AK113:AL113"/>
    <mergeCell ref="B116:AL116"/>
    <mergeCell ref="D143:M143"/>
    <mergeCell ref="N143:P143"/>
    <mergeCell ref="C118:AK118"/>
    <mergeCell ref="C119:K119"/>
    <mergeCell ref="D125:R125"/>
    <mergeCell ref="D121:R121"/>
    <mergeCell ref="C120:AK120"/>
    <mergeCell ref="C124:AK124"/>
    <mergeCell ref="S121:W121"/>
    <mergeCell ref="S122:W122"/>
    <mergeCell ref="S125:W125"/>
    <mergeCell ref="X125:AK125"/>
    <mergeCell ref="N149:P149"/>
    <mergeCell ref="C127:AK127"/>
    <mergeCell ref="L119:P119"/>
    <mergeCell ref="AD221:AK221"/>
    <mergeCell ref="AA218:AC220"/>
    <mergeCell ref="AD218:AK218"/>
    <mergeCell ref="D219:L219"/>
    <mergeCell ref="M219:S219"/>
    <mergeCell ref="T219:Z219"/>
    <mergeCell ref="AD219:AK219"/>
    <mergeCell ref="D220:L220"/>
    <mergeCell ref="B205:AL205"/>
    <mergeCell ref="D216:AE216"/>
    <mergeCell ref="AF216:AK216"/>
    <mergeCell ref="AA213:AC213"/>
    <mergeCell ref="AD213:AK213"/>
    <mergeCell ref="D212:L212"/>
    <mergeCell ref="M212:S212"/>
    <mergeCell ref="T212:Z212"/>
    <mergeCell ref="AD212:AK212"/>
    <mergeCell ref="AA210:AC212"/>
    <mergeCell ref="D210:L210"/>
    <mergeCell ref="M210:S210"/>
    <mergeCell ref="T210:Z210"/>
    <mergeCell ref="D213:L213"/>
    <mergeCell ref="D211:L211"/>
    <mergeCell ref="M211:S211"/>
    <mergeCell ref="C215:AK215"/>
    <mergeCell ref="C207:AK207"/>
    <mergeCell ref="D208:AE208"/>
    <mergeCell ref="AF208:AK208"/>
    <mergeCell ref="M213:S213"/>
    <mergeCell ref="T213:Z213"/>
    <mergeCell ref="AA132:AB132"/>
    <mergeCell ref="Q119:AK119"/>
    <mergeCell ref="C141:AK141"/>
    <mergeCell ref="AD122:AH122"/>
    <mergeCell ref="T211:Z211"/>
    <mergeCell ref="AD211:AK211"/>
    <mergeCell ref="D209:L209"/>
    <mergeCell ref="M209:S209"/>
    <mergeCell ref="T209:Z209"/>
    <mergeCell ref="AA209:AC209"/>
    <mergeCell ref="AD209:AK209"/>
    <mergeCell ref="B202:F202"/>
    <mergeCell ref="G202:AJ202"/>
    <mergeCell ref="AK202:AL202"/>
    <mergeCell ref="AD210:AK210"/>
    <mergeCell ref="G150:O150"/>
    <mergeCell ref="P150:X150"/>
    <mergeCell ref="Y151:AA151"/>
    <mergeCell ref="AB224:AK224"/>
    <mergeCell ref="C224:AA224"/>
    <mergeCell ref="C230:AK230"/>
    <mergeCell ref="C233:AK233"/>
    <mergeCell ref="D234:K234"/>
    <mergeCell ref="L234:AK234"/>
    <mergeCell ref="D217:L217"/>
    <mergeCell ref="M217:S217"/>
    <mergeCell ref="T217:Z217"/>
    <mergeCell ref="AA217:AC217"/>
    <mergeCell ref="AD217:AK217"/>
    <mergeCell ref="D218:L218"/>
    <mergeCell ref="M218:S218"/>
    <mergeCell ref="T218:Z218"/>
    <mergeCell ref="D231:K231"/>
    <mergeCell ref="L231:AK231"/>
    <mergeCell ref="B228:AL228"/>
    <mergeCell ref="M220:S220"/>
    <mergeCell ref="T220:Z220"/>
    <mergeCell ref="AD220:AK220"/>
    <mergeCell ref="D221:L221"/>
    <mergeCell ref="M221:S221"/>
    <mergeCell ref="T221:Z221"/>
    <mergeCell ref="AA221:AC221"/>
    <mergeCell ref="AA134:AB134"/>
    <mergeCell ref="D123:R123"/>
    <mergeCell ref="N122:R122"/>
    <mergeCell ref="D122:M122"/>
    <mergeCell ref="Y122:AC122"/>
    <mergeCell ref="D128:R128"/>
    <mergeCell ref="S128:W128"/>
    <mergeCell ref="X128:AK128"/>
    <mergeCell ref="AD126:AH126"/>
    <mergeCell ref="S126:AB126"/>
    <mergeCell ref="S123:AB123"/>
    <mergeCell ref="D129:R129"/>
    <mergeCell ref="S129:Z129"/>
    <mergeCell ref="AA129:AB129"/>
    <mergeCell ref="S139:Z139"/>
    <mergeCell ref="AA139:AB139"/>
    <mergeCell ref="D126:R126"/>
    <mergeCell ref="N156:Q156"/>
    <mergeCell ref="R156:U156"/>
    <mergeCell ref="N157:Q157"/>
    <mergeCell ref="R157:U157"/>
    <mergeCell ref="D159:M159"/>
    <mergeCell ref="S135:Z135"/>
    <mergeCell ref="AA135:AB135"/>
    <mergeCell ref="S136:Z136"/>
    <mergeCell ref="AA136:AB136"/>
    <mergeCell ref="S137:Z137"/>
    <mergeCell ref="AA137:AB137"/>
    <mergeCell ref="S138:Z138"/>
    <mergeCell ref="AA138:AB138"/>
    <mergeCell ref="S130:Z130"/>
    <mergeCell ref="AA130:AB130"/>
    <mergeCell ref="S131:Z131"/>
    <mergeCell ref="AA131:AB131"/>
    <mergeCell ref="S132:Z132"/>
    <mergeCell ref="S133:Z133"/>
    <mergeCell ref="AA133:AB133"/>
    <mergeCell ref="S134:Z134"/>
    <mergeCell ref="J179:P179"/>
    <mergeCell ref="T179:W179"/>
    <mergeCell ref="P182:V182"/>
    <mergeCell ref="X182:Z182"/>
    <mergeCell ref="P183:V183"/>
    <mergeCell ref="X183:Z183"/>
    <mergeCell ref="P184:V184"/>
    <mergeCell ref="X184:Z184"/>
    <mergeCell ref="P185:V185"/>
    <mergeCell ref="X185:Z185"/>
    <mergeCell ref="P186:V186"/>
    <mergeCell ref="X186:Z186"/>
    <mergeCell ref="P187:V187"/>
    <mergeCell ref="X187:Z187"/>
    <mergeCell ref="P188:V188"/>
    <mergeCell ref="X188:Z188"/>
    <mergeCell ref="P189:V189"/>
    <mergeCell ref="X189:Z189"/>
    <mergeCell ref="AG196:AJ196"/>
    <mergeCell ref="P190:V190"/>
    <mergeCell ref="X190:Z190"/>
    <mergeCell ref="P191:V191"/>
    <mergeCell ref="X191:Z191"/>
    <mergeCell ref="P192:V192"/>
    <mergeCell ref="X192:Z192"/>
    <mergeCell ref="J194:AF194"/>
    <mergeCell ref="J196:P196"/>
    <mergeCell ref="U196:W196"/>
    <mergeCell ref="AA196:AB196"/>
  </mergeCells>
  <phoneticPr fontId="2"/>
  <conditionalFormatting sqref="C120:AK126 C145:AK179">
    <cfRule type="expression" dxfId="32" priority="1">
      <formula>事業区分=3</formula>
    </cfRule>
  </conditionalFormatting>
  <conditionalFormatting sqref="C124:AK139 C176:AK197">
    <cfRule type="expression" dxfId="31" priority="4">
      <formula>事業区分=1</formula>
    </cfRule>
  </conditionalFormatting>
  <conditionalFormatting sqref="C145:AK161 C120:AK123 C127:AK139 C181:AK197">
    <cfRule type="expression" dxfId="30" priority="3">
      <formula>事業区分=2</formula>
    </cfRule>
  </conditionalFormatting>
  <conditionalFormatting sqref="L29 L30:AK30 L31 L32:AK34 L35:AA35 L36:AK37">
    <cfRule type="expression" dxfId="29" priority="14">
      <formula>$L$40="なし"</formula>
    </cfRule>
  </conditionalFormatting>
  <conditionalFormatting sqref="L66 L67:AK67 L68 L69:AK71 L72:AA72 L73:AK73 L75:AK77 L78 L79:AK82">
    <cfRule type="expression" dxfId="28" priority="31">
      <formula>$L$65="なし"</formula>
    </cfRule>
  </conditionalFormatting>
  <conditionalFormatting sqref="R156:R157">
    <cfRule type="expression" dxfId="27" priority="2">
      <formula>$S$107="修正が必要です"</formula>
    </cfRule>
  </conditionalFormatting>
  <conditionalFormatting sqref="S168:X168">
    <cfRule type="expression" dxfId="26" priority="5">
      <formula>$S$119="修正が必要です"</formula>
    </cfRule>
  </conditionalFormatting>
  <conditionalFormatting sqref="V156:X157 S158:X158 X159 S160:X160">
    <cfRule type="expression" dxfId="25" priority="6">
      <formula>$S$107="修正が必要です"</formula>
    </cfRule>
  </conditionalFormatting>
  <conditionalFormatting sqref="AA110:AE110">
    <cfRule type="expression" dxfId="24" priority="32">
      <formula>$AA$108="いいえ"</formula>
    </cfRule>
  </conditionalFormatting>
  <conditionalFormatting sqref="AB224:AK224">
    <cfRule type="expression" dxfId="23" priority="17">
      <formula>$AB$224="10%未満の減少です。届出が必要です。"</formula>
    </cfRule>
    <cfRule type="expression" dxfId="22" priority="18">
      <formula>$AB$224="10%以上の減少です。承認を受けて下さい。"</formula>
    </cfRule>
    <cfRule type="expression" dxfId="21" priority="19">
      <formula>$AB$224="申請時の計画数を超えています。"</formula>
    </cfRule>
  </conditionalFormatting>
  <dataValidations disablePrompts="1" count="1">
    <dataValidation type="whole" allowBlank="1" showInputMessage="1" showErrorMessage="1" sqref="N158:P158 N160:P160" xr:uid="{FA164EFC-C358-41F1-8575-7946AA9D4C42}">
      <formula1>0</formula1>
      <formula2>8000</formula2>
    </dataValidation>
  </dataValidations>
  <hyperlinks>
    <hyperlink ref="A1:AM1" location="目次!A1" tooltip="目次へ戻る。" display="目次へ" xr:uid="{00000000-0004-0000-0600-000000000000}"/>
  </hyperlinks>
  <pageMargins left="0.5" right="0.25" top="0.25" bottom="0.25" header="0.3" footer="0.3"/>
  <pageSetup paperSize="9" scale="80" orientation="portrait" horizontalDpi="360" verticalDpi="360" r:id="rId1"/>
  <rowBreaks count="2" manualBreakCount="2">
    <brk id="62" min="1" max="37" man="1"/>
    <brk id="201" min="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sheetPr>
  <dimension ref="A1:BU266"/>
  <sheetViews>
    <sheetView showGridLines="0" view="pageBreakPreview" zoomScale="70" zoomScaleNormal="100" zoomScaleSheetLayoutView="70" workbookViewId="0">
      <pane xSplit="39" ySplit="1" topLeftCell="AN2" activePane="bottomRight" state="frozen"/>
      <selection pane="topRight" activeCell="AN1" sqref="AN1"/>
      <selection pane="bottomLeft" activeCell="A2" sqref="A2"/>
      <selection pane="bottomRight" activeCell="AO5" sqref="AO5"/>
    </sheetView>
  </sheetViews>
  <sheetFormatPr defaultColWidth="10.5546875" defaultRowHeight="12" x14ac:dyDescent="0.4"/>
  <cols>
    <col min="1" max="1" width="0.88671875" style="51" customWidth="1"/>
    <col min="2" max="38" width="2.6640625" style="51" customWidth="1"/>
    <col min="39" max="39" width="0.5546875" style="51" customWidth="1"/>
    <col min="40" max="42" width="4.88671875" style="51" customWidth="1"/>
    <col min="43" max="44" width="7.33203125" style="51" customWidth="1"/>
    <col min="45" max="16384" width="10.5546875" style="51"/>
  </cols>
  <sheetData>
    <row r="1" spans="1:39" ht="26.1" customHeight="1" x14ac:dyDescent="0.4">
      <c r="A1" s="1734" t="s">
        <v>425</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row>
    <row r="2" spans="1:39" ht="14.1" customHeight="1" x14ac:dyDescent="0.4">
      <c r="B2" s="1537" t="s">
        <v>372</v>
      </c>
      <c r="C2" s="1537"/>
      <c r="D2" s="1537"/>
      <c r="E2" s="1537"/>
      <c r="F2" s="1537"/>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9" t="s">
        <v>658</v>
      </c>
      <c r="AL2" s="1539"/>
    </row>
    <row r="3" spans="1:39" ht="14.1" customHeight="1" x14ac:dyDescent="0.4">
      <c r="B3" s="54"/>
      <c r="C3" s="54"/>
      <c r="D3" s="54"/>
      <c r="E3" s="54"/>
      <c r="F3" s="54"/>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01"/>
      <c r="AL3" s="101"/>
    </row>
    <row r="4" spans="1:39" ht="14.1" customHeight="1" x14ac:dyDescent="0.4">
      <c r="AA4" s="52"/>
      <c r="AB4" s="52"/>
      <c r="AC4" s="52"/>
      <c r="AD4" s="52"/>
      <c r="AE4" s="1735" t="str">
        <f>IF(入力シート!M14&lt;&gt;"",TEXT(入力シート!M14,"ggge年m月d日"),"令和●年●月●日")</f>
        <v>令和●年●月●日</v>
      </c>
      <c r="AF4" s="1735"/>
      <c r="AG4" s="1735"/>
      <c r="AH4" s="1735"/>
      <c r="AI4" s="1735"/>
      <c r="AJ4" s="1735"/>
      <c r="AK4" s="1735"/>
      <c r="AL4" s="52"/>
    </row>
    <row r="5" spans="1:39" ht="14.1" customHeight="1" x14ac:dyDescent="0.4">
      <c r="B5" s="52" t="s">
        <v>265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9" ht="14.1" customHeight="1" x14ac:dyDescent="0.4">
      <c r="G6" s="1735" t="s">
        <v>266</v>
      </c>
      <c r="H6" s="1735"/>
      <c r="I6" s="1735"/>
      <c r="J6" s="1735">
        <f>入力シート!AI14</f>
        <v>0</v>
      </c>
      <c r="K6" s="1735"/>
      <c r="L6" s="1735"/>
      <c r="M6" s="1735"/>
      <c r="N6" s="1735"/>
      <c r="O6" s="52" t="s">
        <v>267</v>
      </c>
      <c r="P6" s="52"/>
      <c r="Q6" s="52"/>
      <c r="R6" s="52"/>
      <c r="S6" s="52"/>
      <c r="T6" s="52"/>
      <c r="U6" s="52"/>
      <c r="V6" s="52"/>
      <c r="W6" s="52"/>
      <c r="X6" s="52"/>
      <c r="Y6" s="52"/>
      <c r="Z6" s="52"/>
      <c r="AA6" s="52"/>
      <c r="AB6" s="52"/>
      <c r="AC6" s="52"/>
      <c r="AD6" s="52"/>
      <c r="AE6" s="52"/>
      <c r="AF6" s="52"/>
      <c r="AG6" s="52"/>
      <c r="AH6" s="52"/>
      <c r="AI6" s="52"/>
      <c r="AJ6" s="52"/>
      <c r="AK6" s="52"/>
      <c r="AL6" s="52"/>
    </row>
    <row r="7" spans="1:39" ht="14.1" customHeight="1" x14ac:dyDescent="0.4"/>
    <row r="8" spans="1:39" ht="14.1" customHeight="1" x14ac:dyDescent="0.4">
      <c r="C8" s="1751" t="s">
        <v>768</v>
      </c>
      <c r="D8" s="1751"/>
      <c r="E8" s="1751"/>
      <c r="F8" s="1751"/>
      <c r="G8" s="1751"/>
      <c r="H8" s="1751"/>
      <c r="I8" s="1751"/>
      <c r="J8" s="1751"/>
      <c r="K8" s="1751"/>
      <c r="L8" s="1751"/>
      <c r="M8" s="1751"/>
      <c r="N8" s="1751"/>
      <c r="O8" s="1751"/>
      <c r="P8" s="1751"/>
      <c r="Q8" s="1751"/>
      <c r="R8" s="1751"/>
      <c r="S8" s="1751"/>
      <c r="T8" s="1751"/>
      <c r="U8" s="1751"/>
      <c r="V8" s="1751"/>
      <c r="W8" s="1751"/>
      <c r="X8" s="1751"/>
      <c r="Y8" s="1751"/>
      <c r="Z8" s="1751"/>
      <c r="AA8" s="1751"/>
      <c r="AB8" s="1751"/>
      <c r="AC8" s="1751"/>
      <c r="AD8" s="1751"/>
      <c r="AE8" s="1751"/>
      <c r="AF8" s="1751"/>
      <c r="AG8" s="1751"/>
      <c r="AH8" s="1751"/>
      <c r="AI8" s="1751"/>
      <c r="AJ8" s="1751"/>
      <c r="AK8" s="1751"/>
    </row>
    <row r="9" spans="1:39" ht="14.1" customHeight="1" x14ac:dyDescent="0.4">
      <c r="C9" s="1751"/>
      <c r="D9" s="1751"/>
      <c r="E9" s="175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1"/>
      <c r="AG9" s="1751"/>
      <c r="AH9" s="1751"/>
      <c r="AI9" s="1751"/>
      <c r="AJ9" s="1751"/>
      <c r="AK9" s="1751"/>
      <c r="AL9" s="52"/>
    </row>
    <row r="10" spans="1:39" ht="9" customHeight="1" x14ac:dyDescent="0.4">
      <c r="C10" s="1751"/>
      <c r="D10" s="1751"/>
      <c r="E10" s="1751"/>
      <c r="F10" s="1751"/>
      <c r="G10" s="1751"/>
      <c r="H10" s="1751"/>
      <c r="I10" s="1751"/>
      <c r="J10" s="1751"/>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1"/>
      <c r="AI10" s="1751"/>
      <c r="AJ10" s="1751"/>
      <c r="AK10" s="1751"/>
    </row>
    <row r="11" spans="1:39" ht="14.1" customHeight="1" x14ac:dyDescent="0.4">
      <c r="C11" s="51" t="s">
        <v>536</v>
      </c>
      <c r="AL11" s="52"/>
    </row>
    <row r="12" spans="1:39" ht="9" customHeight="1" thickBot="1" x14ac:dyDescent="0.45">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39" ht="14.1" hidden="1" customHeight="1" thickBot="1" x14ac:dyDescent="0.45">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39" ht="14.1" customHeight="1" thickBot="1" x14ac:dyDescent="0.45">
      <c r="C14" s="1950" t="s">
        <v>373</v>
      </c>
      <c r="D14" s="1951"/>
      <c r="E14" s="1951"/>
      <c r="F14" s="1951"/>
      <c r="G14" s="1951"/>
      <c r="H14" s="1952"/>
      <c r="I14" s="1953" t="str">
        <f>IF(入力シート!$M$14&lt;&gt;"",項目マップ!C156,"")</f>
        <v/>
      </c>
      <c r="J14" s="1954"/>
      <c r="K14" s="1954"/>
      <c r="L14" s="1954"/>
      <c r="M14" s="1954"/>
      <c r="N14" s="1954"/>
      <c r="O14" s="1954"/>
      <c r="P14" s="1954"/>
      <c r="Q14" s="1954"/>
      <c r="R14" s="1954"/>
      <c r="S14" s="1955"/>
      <c r="T14" s="1962" t="s">
        <v>374</v>
      </c>
      <c r="U14" s="1951"/>
      <c r="V14" s="1951"/>
      <c r="W14" s="1951"/>
      <c r="X14" s="1951"/>
      <c r="Y14" s="1952"/>
      <c r="Z14" s="1963" t="str">
        <f>IF(入力シート!$M$14&lt;&gt;"",項目マップ!C157,"")</f>
        <v/>
      </c>
      <c r="AA14" s="1964"/>
      <c r="AB14" s="1964"/>
      <c r="AC14" s="1964"/>
      <c r="AD14" s="1964"/>
      <c r="AE14" s="1964"/>
      <c r="AF14" s="1964"/>
      <c r="AG14" s="1964"/>
      <c r="AH14" s="1964"/>
      <c r="AI14" s="1964"/>
      <c r="AJ14" s="1965"/>
      <c r="AK14" s="52"/>
      <c r="AL14" s="52"/>
    </row>
    <row r="15" spans="1:39" ht="18" hidden="1" customHeight="1" thickBot="1" x14ac:dyDescent="0.45">
      <c r="C15" s="1956" t="s">
        <v>374</v>
      </c>
      <c r="D15" s="1957"/>
      <c r="E15" s="1957"/>
      <c r="F15" s="1957"/>
      <c r="G15" s="1957"/>
      <c r="H15" s="1958"/>
      <c r="I15" s="1959" t="str">
        <f>IF(入力シート!$M$14&lt;&gt;"",項目マップ!C157,"")</f>
        <v/>
      </c>
      <c r="J15" s="1960"/>
      <c r="K15" s="1960"/>
      <c r="L15" s="1960"/>
      <c r="M15" s="1960"/>
      <c r="N15" s="1960"/>
      <c r="O15" s="1960"/>
      <c r="P15" s="1960"/>
      <c r="Q15" s="1960"/>
      <c r="R15" s="1960"/>
      <c r="S15" s="1961"/>
      <c r="T15" s="52"/>
      <c r="U15" s="52"/>
      <c r="V15" s="52"/>
      <c r="W15" s="52"/>
      <c r="X15" s="52"/>
      <c r="Y15" s="52"/>
      <c r="Z15" s="52"/>
      <c r="AA15" s="52"/>
      <c r="AB15" s="52"/>
      <c r="AC15" s="52"/>
      <c r="AD15" s="52"/>
      <c r="AE15" s="52"/>
      <c r="AF15" s="52"/>
      <c r="AG15" s="52"/>
      <c r="AH15" s="52"/>
      <c r="AI15" s="52"/>
      <c r="AJ15" s="52"/>
      <c r="AK15" s="52"/>
      <c r="AL15" s="52"/>
    </row>
    <row r="16" spans="1:39" ht="14.1" customHeight="1" thickBot="1" x14ac:dyDescent="0.45"/>
    <row r="17" spans="3:37" ht="14.1" hidden="1" customHeight="1" thickBot="1" x14ac:dyDescent="0.45"/>
    <row r="18" spans="3:37" ht="14.1" customHeight="1" thickBot="1" x14ac:dyDescent="0.45">
      <c r="C18" s="1871" t="s">
        <v>530</v>
      </c>
      <c r="D18" s="1872"/>
      <c r="E18" s="1872"/>
      <c r="F18" s="1872"/>
      <c r="G18" s="1872"/>
      <c r="H18" s="1872"/>
      <c r="I18" s="1872"/>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3"/>
    </row>
    <row r="19" spans="3:37" ht="15" customHeight="1" x14ac:dyDescent="0.4">
      <c r="C19" s="281" t="s">
        <v>270</v>
      </c>
      <c r="D19" s="2050" t="s">
        <v>271</v>
      </c>
      <c r="E19" s="2050"/>
      <c r="F19" s="2051"/>
      <c r="G19" s="2051"/>
      <c r="H19" s="2051"/>
      <c r="I19" s="2051"/>
      <c r="J19" s="2051"/>
      <c r="K19" s="2052"/>
      <c r="L19" s="2053" t="str">
        <f>IF(入力シート!M14&lt;&gt;"",項目マップ!C13,"")</f>
        <v/>
      </c>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5"/>
    </row>
    <row r="20" spans="3:37" ht="15" customHeight="1" x14ac:dyDescent="0.4">
      <c r="C20" s="103" t="s">
        <v>272</v>
      </c>
      <c r="D20" s="1726" t="s">
        <v>273</v>
      </c>
      <c r="E20" s="1726"/>
      <c r="F20" s="1726"/>
      <c r="G20" s="1726"/>
      <c r="H20" s="1726"/>
      <c r="I20" s="1726"/>
      <c r="J20" s="1726"/>
      <c r="K20" s="1726"/>
      <c r="L20" s="1759" t="str">
        <f>IF(入力シート!M14&lt;&gt;"",項目マップ!C14,"")</f>
        <v/>
      </c>
      <c r="M20" s="1760"/>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949"/>
    </row>
    <row r="21" spans="3:37" ht="15" customHeight="1" x14ac:dyDescent="0.4">
      <c r="C21" s="104"/>
      <c r="D21" s="105"/>
      <c r="E21" s="105"/>
      <c r="F21" s="105"/>
      <c r="G21" s="105"/>
      <c r="H21" s="105"/>
      <c r="I21" s="105"/>
      <c r="J21" s="1739" t="s">
        <v>274</v>
      </c>
      <c r="K21" s="1740"/>
      <c r="L21" s="1741" t="str">
        <f>IF(入力シート!M14&lt;&gt;"",項目マップ!C15,"")</f>
        <v/>
      </c>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945"/>
    </row>
    <row r="22" spans="3:37" ht="15" customHeight="1" x14ac:dyDescent="0.4">
      <c r="C22" s="102" t="s">
        <v>275</v>
      </c>
      <c r="D22" s="1744" t="s">
        <v>276</v>
      </c>
      <c r="E22" s="1744"/>
      <c r="F22" s="1745"/>
      <c r="G22" s="1745"/>
      <c r="H22" s="1745"/>
      <c r="I22" s="1745"/>
      <c r="J22" s="1745"/>
      <c r="K22" s="1746"/>
      <c r="L22" s="1966" t="str">
        <f>IF(入力シート!M14&lt;&gt;"",項目マップ!C16,"")</f>
        <v/>
      </c>
      <c r="M22" s="1967"/>
      <c r="N22" s="1967"/>
      <c r="O22" s="1967"/>
      <c r="P22" s="1967"/>
      <c r="Q22" s="1967"/>
      <c r="R22" s="1967"/>
      <c r="S22" s="1967"/>
      <c r="T22" s="2049"/>
      <c r="U22" s="1970" t="s">
        <v>537</v>
      </c>
      <c r="V22" s="1967"/>
      <c r="W22" s="1967"/>
      <c r="X22" s="1967"/>
      <c r="Y22" s="1967"/>
      <c r="Z22" s="2049"/>
      <c r="AA22" s="1970" t="str">
        <f>IF(入力シート!M14&lt;&gt;"",項目マップ!C17,"")</f>
        <v/>
      </c>
      <c r="AB22" s="1967"/>
      <c r="AC22" s="1967"/>
      <c r="AD22" s="1967"/>
      <c r="AE22" s="1967"/>
      <c r="AF22" s="1967"/>
      <c r="AG22" s="1967"/>
      <c r="AH22" s="1967"/>
      <c r="AI22" s="1967"/>
      <c r="AJ22" s="1967"/>
      <c r="AK22" s="1971"/>
    </row>
    <row r="23" spans="3:37" ht="15" customHeight="1" x14ac:dyDescent="0.4">
      <c r="C23" s="49" t="s">
        <v>277</v>
      </c>
      <c r="D23" s="1658" t="s">
        <v>280</v>
      </c>
      <c r="E23" s="1658"/>
      <c r="F23" s="1658"/>
      <c r="G23" s="1658"/>
      <c r="H23" s="1658"/>
      <c r="I23" s="1658"/>
      <c r="J23" s="1658"/>
      <c r="K23" s="1658"/>
      <c r="L23" s="1755"/>
      <c r="M23" s="1755"/>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972"/>
    </row>
    <row r="24" spans="3:37" ht="15" customHeight="1" x14ac:dyDescent="0.4">
      <c r="C24" s="50"/>
      <c r="D24" s="1711" t="s">
        <v>281</v>
      </c>
      <c r="E24" s="1712"/>
      <c r="F24" s="1712"/>
      <c r="G24" s="1712"/>
      <c r="H24" s="1712"/>
      <c r="I24" s="1712"/>
      <c r="J24" s="1712"/>
      <c r="K24" s="1713"/>
      <c r="L24" s="1757" t="str">
        <f>IF(入力シート!M14&lt;&gt;"",項目マップ!C18,"")</f>
        <v/>
      </c>
      <c r="M24" s="1666"/>
      <c r="N24" s="1666"/>
      <c r="O24" s="1666"/>
      <c r="P24" s="1666"/>
      <c r="Q24" s="1666"/>
      <c r="R24" s="1666"/>
      <c r="S24" s="1666"/>
      <c r="T24" s="1758"/>
      <c r="U24" s="1712" t="s">
        <v>282</v>
      </c>
      <c r="V24" s="1712"/>
      <c r="W24" s="1712"/>
      <c r="X24" s="1712"/>
      <c r="Y24" s="1712"/>
      <c r="Z24" s="1712"/>
      <c r="AA24" s="1713" t="str">
        <f>IF(入力シート!M14&lt;&gt;"",項目マップ!C19,"")</f>
        <v/>
      </c>
      <c r="AB24" s="1666"/>
      <c r="AC24" s="1666"/>
      <c r="AD24" s="1666"/>
      <c r="AE24" s="1666"/>
      <c r="AF24" s="1666"/>
      <c r="AG24" s="1666"/>
      <c r="AH24" s="1666"/>
      <c r="AI24" s="1666"/>
      <c r="AJ24" s="1666"/>
      <c r="AK24" s="1929"/>
    </row>
    <row r="25" spans="3:37" ht="15" customHeight="1" x14ac:dyDescent="0.4">
      <c r="C25" s="81"/>
      <c r="D25" s="1976" t="s">
        <v>984</v>
      </c>
      <c r="E25" s="1977"/>
      <c r="F25" s="1977"/>
      <c r="G25" s="1977"/>
      <c r="H25" s="1977"/>
      <c r="I25" s="1977"/>
      <c r="J25" s="1977"/>
      <c r="K25" s="1978"/>
      <c r="L25" s="1979" t="str">
        <f>IF(入力シート!M14&lt;&gt;"",項目マップ!C20,"")</f>
        <v/>
      </c>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1"/>
    </row>
    <row r="26" spans="3:37" ht="5.0999999999999996" customHeight="1" thickBot="1" x14ac:dyDescent="0.45">
      <c r="C26" s="432"/>
      <c r="D26" s="1985"/>
      <c r="E26" s="1985"/>
      <c r="F26" s="1985"/>
      <c r="G26" s="1985"/>
      <c r="H26" s="1985"/>
      <c r="I26" s="1985"/>
      <c r="J26" s="1985"/>
      <c r="K26" s="1985"/>
      <c r="L26" s="1985"/>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row>
    <row r="27" spans="3:37" ht="14.1" customHeight="1" thickBot="1" x14ac:dyDescent="0.45">
      <c r="C27" s="1871" t="s">
        <v>530</v>
      </c>
      <c r="D27" s="1872"/>
      <c r="E27" s="1872"/>
      <c r="F27" s="1872"/>
      <c r="G27" s="1872"/>
      <c r="H27" s="1872"/>
      <c r="I27" s="1872"/>
      <c r="J27" s="1872"/>
      <c r="K27" s="1872"/>
      <c r="L27" s="1872"/>
      <c r="M27" s="1872"/>
      <c r="N27" s="1872"/>
      <c r="O27" s="1872"/>
      <c r="P27" s="1872"/>
      <c r="Q27" s="1872"/>
      <c r="R27" s="1872"/>
      <c r="S27" s="1872"/>
      <c r="T27" s="1872"/>
      <c r="U27" s="1872"/>
      <c r="V27" s="1872"/>
      <c r="W27" s="1872"/>
      <c r="X27" s="1872"/>
      <c r="Y27" s="1872"/>
      <c r="Z27" s="1872"/>
      <c r="AA27" s="1872"/>
      <c r="AB27" s="1872"/>
      <c r="AC27" s="1872"/>
      <c r="AD27" s="1872"/>
      <c r="AE27" s="1872"/>
      <c r="AF27" s="1872"/>
      <c r="AG27" s="1872"/>
      <c r="AH27" s="1872"/>
      <c r="AI27" s="1872"/>
      <c r="AJ27" s="1872"/>
      <c r="AK27" s="1873"/>
    </row>
    <row r="28" spans="3:37" ht="14.1" customHeight="1" x14ac:dyDescent="0.4">
      <c r="C28" s="60" t="s">
        <v>295</v>
      </c>
      <c r="D28" s="1930" t="s">
        <v>296</v>
      </c>
      <c r="E28" s="1930"/>
      <c r="F28" s="1931"/>
      <c r="G28" s="1931"/>
      <c r="H28" s="1931"/>
      <c r="I28" s="1931"/>
      <c r="J28" s="1931"/>
      <c r="K28" s="1932"/>
      <c r="L28" s="1986" t="str">
        <f>IF(入力シート!M14&lt;&gt;"",IF(入力シート!M14&lt;&gt;"",項目マップ!C29,""),"")</f>
        <v/>
      </c>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8"/>
    </row>
    <row r="29" spans="3:37" ht="14.1" customHeight="1" x14ac:dyDescent="0.4">
      <c r="C29" s="106" t="s">
        <v>297</v>
      </c>
      <c r="D29" s="1814" t="s">
        <v>271</v>
      </c>
      <c r="E29" s="1814"/>
      <c r="F29" s="1815"/>
      <c r="G29" s="1815"/>
      <c r="H29" s="1815"/>
      <c r="I29" s="1815"/>
      <c r="J29" s="1815"/>
      <c r="K29" s="1816"/>
      <c r="L29" s="1823" t="str">
        <f>IF(入力シート!M14&lt;&gt;"",IF(入力シート!M14&lt;&gt;"",項目マップ!C30,""),"")</f>
        <v/>
      </c>
      <c r="M29" s="1824"/>
      <c r="N29" s="1824"/>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925"/>
    </row>
    <row r="30" spans="3:37" ht="14.1" customHeight="1" x14ac:dyDescent="0.4">
      <c r="C30" s="76" t="s">
        <v>275</v>
      </c>
      <c r="D30" s="1613" t="s">
        <v>273</v>
      </c>
      <c r="E30" s="1613"/>
      <c r="F30" s="1613"/>
      <c r="G30" s="1613"/>
      <c r="H30" s="1613"/>
      <c r="I30" s="1613"/>
      <c r="J30" s="1613"/>
      <c r="K30" s="1613"/>
      <c r="L30" s="1973" t="str">
        <f>IF(入力シート!M14&lt;&gt;"",IF(入力シート!M14&lt;&gt;"",項目マップ!C31,""),"")</f>
        <v/>
      </c>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5"/>
    </row>
    <row r="31" spans="3:37" ht="14.1" customHeight="1" x14ac:dyDescent="0.4">
      <c r="C31" s="76"/>
      <c r="D31" s="246"/>
      <c r="E31" s="246"/>
      <c r="F31" s="246"/>
      <c r="G31" s="246"/>
      <c r="H31" s="246"/>
      <c r="I31" s="246"/>
      <c r="J31" s="1808" t="s">
        <v>274</v>
      </c>
      <c r="K31" s="1809"/>
      <c r="L31" s="1982" t="str">
        <f>IF(入力シート!M14&lt;&gt;"",IF(入力シート!M14&lt;&gt;"",項目マップ!C32,""),"")</f>
        <v/>
      </c>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4"/>
    </row>
    <row r="32" spans="3:37" ht="14.1" customHeight="1" x14ac:dyDescent="0.4">
      <c r="C32" s="106" t="s">
        <v>277</v>
      </c>
      <c r="D32" s="1814" t="s">
        <v>276</v>
      </c>
      <c r="E32" s="1814"/>
      <c r="F32" s="1815"/>
      <c r="G32" s="1815"/>
      <c r="H32" s="1815"/>
      <c r="I32" s="1815"/>
      <c r="J32" s="1815"/>
      <c r="K32" s="1816"/>
      <c r="L32" s="1989" t="str">
        <f>IF(入力シート!M14&lt;&gt;"",IF(入力シート!M14&lt;&gt;"",項目マップ!C33,""),"")</f>
        <v/>
      </c>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1"/>
    </row>
    <row r="33" spans="2:38" ht="14.1" customHeight="1" x14ac:dyDescent="0.4">
      <c r="C33" s="76" t="s">
        <v>279</v>
      </c>
      <c r="D33" s="1720" t="s">
        <v>278</v>
      </c>
      <c r="E33" s="1720"/>
      <c r="F33" s="1721"/>
      <c r="G33" s="1721"/>
      <c r="H33" s="1721"/>
      <c r="I33" s="1721"/>
      <c r="J33" s="1721"/>
      <c r="K33" s="1722"/>
      <c r="L33" s="1989" t="str">
        <f>IF(入力シート!M14&lt;&gt;"",IF(入力シート!M14&lt;&gt;"",項目マップ!C34,""),"")</f>
        <v/>
      </c>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1"/>
    </row>
    <row r="34" spans="2:38" ht="14.1" customHeight="1" x14ac:dyDescent="0.4">
      <c r="C34" s="103" t="s">
        <v>284</v>
      </c>
      <c r="D34" s="1726" t="s">
        <v>280</v>
      </c>
      <c r="E34" s="1726"/>
      <c r="F34" s="1726"/>
      <c r="G34" s="1726"/>
      <c r="H34" s="1726"/>
      <c r="I34" s="1726"/>
      <c r="J34" s="1726"/>
      <c r="K34" s="1726"/>
      <c r="L34" s="1727"/>
      <c r="M34" s="1727"/>
      <c r="N34" s="1727"/>
      <c r="O34" s="1727"/>
      <c r="P34" s="1727"/>
      <c r="Q34" s="1727"/>
      <c r="R34" s="1727"/>
      <c r="S34" s="1727"/>
      <c r="T34" s="1727"/>
      <c r="U34" s="1727"/>
      <c r="V34" s="1727"/>
      <c r="W34" s="1727"/>
      <c r="X34" s="1727"/>
      <c r="Y34" s="1727"/>
      <c r="Z34" s="1727"/>
      <c r="AA34" s="1727"/>
      <c r="AB34" s="1727"/>
      <c r="AC34" s="1727"/>
      <c r="AD34" s="1727"/>
      <c r="AE34" s="1727"/>
      <c r="AF34" s="1727"/>
      <c r="AG34" s="1727"/>
      <c r="AH34" s="1727"/>
      <c r="AI34" s="1727"/>
      <c r="AJ34" s="1727"/>
      <c r="AK34" s="1927"/>
    </row>
    <row r="35" spans="2:38" ht="14.1" customHeight="1" x14ac:dyDescent="0.4">
      <c r="C35" s="53"/>
      <c r="D35" s="1711" t="s">
        <v>281</v>
      </c>
      <c r="E35" s="1712"/>
      <c r="F35" s="1712"/>
      <c r="G35" s="1712"/>
      <c r="H35" s="1712"/>
      <c r="I35" s="1712"/>
      <c r="J35" s="1712"/>
      <c r="K35" s="1713"/>
      <c r="L35" s="1729" t="str">
        <f>IF(入力シート!M14&lt;&gt;"",IF(入力シート!M14&lt;&gt;"",項目マップ!C35,""),"")</f>
        <v/>
      </c>
      <c r="M35" s="1730"/>
      <c r="N35" s="1730"/>
      <c r="O35" s="1730"/>
      <c r="P35" s="1730"/>
      <c r="Q35" s="1730"/>
      <c r="R35" s="1730"/>
      <c r="S35" s="1730"/>
      <c r="T35" s="1731"/>
      <c r="U35" s="1732" t="s">
        <v>282</v>
      </c>
      <c r="V35" s="1732"/>
      <c r="W35" s="1732"/>
      <c r="X35" s="1732"/>
      <c r="Y35" s="1732"/>
      <c r="Z35" s="1732"/>
      <c r="AA35" s="1713" t="str">
        <f>IF(入力シート!M14&lt;&gt;"",IF(入力シート!M14&lt;&gt;"",項目マップ!C36,""),"")</f>
        <v/>
      </c>
      <c r="AB35" s="1666"/>
      <c r="AC35" s="1666"/>
      <c r="AD35" s="1666"/>
      <c r="AE35" s="1666"/>
      <c r="AF35" s="1666"/>
      <c r="AG35" s="1666"/>
      <c r="AH35" s="1666"/>
      <c r="AI35" s="1666"/>
      <c r="AJ35" s="1666"/>
      <c r="AK35" s="1929"/>
    </row>
    <row r="36" spans="2:38" ht="14.1" customHeight="1" x14ac:dyDescent="0.4">
      <c r="C36" s="435"/>
      <c r="D36" s="1802" t="s">
        <v>984</v>
      </c>
      <c r="E36" s="1803"/>
      <c r="F36" s="1803"/>
      <c r="G36" s="1803"/>
      <c r="H36" s="1803"/>
      <c r="I36" s="1803"/>
      <c r="J36" s="1803"/>
      <c r="K36" s="1804"/>
      <c r="L36" s="1776" t="str">
        <f>IF(入力シート!M14&lt;&gt;"",IF(入力シート!M14&lt;&gt;"",項目マップ!C37,""),"")</f>
        <v/>
      </c>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994"/>
    </row>
    <row r="37" spans="2:38" ht="9.9499999999999993" customHeight="1" x14ac:dyDescent="0.4">
      <c r="C37" s="18"/>
      <c r="D37" s="246"/>
      <c r="E37" s="246"/>
      <c r="F37" s="246"/>
      <c r="G37" s="246"/>
      <c r="H37" s="246"/>
      <c r="I37" s="246"/>
      <c r="J37" s="246"/>
      <c r="K37" s="246"/>
      <c r="L37" s="246"/>
      <c r="M37" s="246"/>
      <c r="N37" s="246"/>
      <c r="O37" s="246"/>
      <c r="P37" s="246"/>
      <c r="Q37" s="246"/>
      <c r="R37" s="246"/>
      <c r="S37" s="246"/>
      <c r="T37" s="246"/>
      <c r="U37" s="433"/>
      <c r="V37" s="434"/>
      <c r="W37" s="434"/>
      <c r="X37" s="434"/>
      <c r="Y37" s="434"/>
      <c r="Z37" s="434"/>
      <c r="AA37" s="434"/>
      <c r="AB37" s="434"/>
      <c r="AC37" s="434"/>
      <c r="AD37" s="434"/>
      <c r="AE37" s="434"/>
      <c r="AF37" s="434"/>
      <c r="AG37" s="434"/>
      <c r="AH37" s="434"/>
      <c r="AI37" s="434"/>
      <c r="AJ37" s="434"/>
      <c r="AK37" s="434"/>
    </row>
    <row r="38" spans="2:38" ht="15" hidden="1" customHeight="1" x14ac:dyDescent="0.4">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2:38" ht="15.95" customHeight="1" x14ac:dyDescent="0.4">
      <c r="B39" s="1877" t="s">
        <v>531</v>
      </c>
      <c r="C39" s="1877"/>
      <c r="D39" s="1877"/>
      <c r="E39" s="1877"/>
      <c r="F39" s="1877"/>
      <c r="G39" s="1877"/>
      <c r="H39" s="1877"/>
      <c r="I39" s="1877"/>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7"/>
      <c r="AJ39" s="1877"/>
      <c r="AK39" s="1877"/>
      <c r="AL39" s="1877"/>
    </row>
    <row r="40" spans="2:38" ht="9" customHeight="1" x14ac:dyDescent="0.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2:38" ht="14.1" customHeight="1" x14ac:dyDescent="0.4">
      <c r="C41" s="1992" t="s">
        <v>532</v>
      </c>
      <c r="D41" s="1992"/>
      <c r="E41" s="1992"/>
      <c r="F41" s="1992"/>
      <c r="G41" s="1992"/>
      <c r="H41" s="1992"/>
      <c r="I41" s="1992"/>
      <c r="J41" s="1992"/>
      <c r="K41" s="1992"/>
      <c r="L41" s="1992"/>
      <c r="M41" s="1992" t="s">
        <v>533</v>
      </c>
      <c r="N41" s="1992"/>
      <c r="O41" s="1992"/>
      <c r="P41" s="1992"/>
      <c r="Q41" s="1992"/>
      <c r="R41" s="1992"/>
      <c r="S41" s="1992"/>
      <c r="T41" s="1992"/>
      <c r="U41" s="1992"/>
      <c r="V41" s="1992"/>
      <c r="W41" s="1992"/>
      <c r="X41" s="1992"/>
      <c r="Y41" s="1992"/>
      <c r="Z41" s="1992" t="s">
        <v>419</v>
      </c>
      <c r="AA41" s="1992"/>
      <c r="AB41" s="1992"/>
      <c r="AC41" s="1992"/>
      <c r="AD41" s="1992"/>
      <c r="AE41" s="1992"/>
      <c r="AF41" s="1992"/>
      <c r="AG41" s="1992"/>
      <c r="AH41" s="1992"/>
      <c r="AI41" s="1992"/>
      <c r="AJ41" s="1992"/>
      <c r="AK41" s="1992"/>
    </row>
    <row r="42" spans="2:38" ht="14.1" customHeight="1" x14ac:dyDescent="0.4">
      <c r="C42" s="1993" t="str">
        <f>IF(入力シート!M14&lt;&gt;"",IF(入力シート!E277&lt;&gt;"",入力シート!E277,""),"")</f>
        <v/>
      </c>
      <c r="D42" s="1993"/>
      <c r="E42" s="1993"/>
      <c r="F42" s="1993"/>
      <c r="G42" s="1993"/>
      <c r="H42" s="1993"/>
      <c r="I42" s="1993"/>
      <c r="J42" s="1993"/>
      <c r="K42" s="1993"/>
      <c r="L42" s="1993"/>
      <c r="M42" s="1993" t="str">
        <f>IF(入力シート!M14&lt;&gt;"",IF(入力シート!P277&lt;&gt;"",入力シート!P277,""),"")</f>
        <v/>
      </c>
      <c r="N42" s="1993"/>
      <c r="O42" s="1993"/>
      <c r="P42" s="1993"/>
      <c r="Q42" s="1993"/>
      <c r="R42" s="1993"/>
      <c r="S42" s="1993"/>
      <c r="T42" s="1993"/>
      <c r="U42" s="1993"/>
      <c r="V42" s="1993"/>
      <c r="W42" s="1993"/>
      <c r="X42" s="1993"/>
      <c r="Y42" s="1993"/>
      <c r="Z42" s="1993" t="str">
        <f>IF(入力シート!M14&lt;&gt;"",IF(入力シート!AE277&lt;&gt;"",入力シート!AE277,""),"")</f>
        <v/>
      </c>
      <c r="AA42" s="1993"/>
      <c r="AB42" s="1993"/>
      <c r="AC42" s="1993"/>
      <c r="AD42" s="1993"/>
      <c r="AE42" s="1993"/>
      <c r="AF42" s="1993"/>
      <c r="AG42" s="1993"/>
      <c r="AH42" s="1993"/>
      <c r="AI42" s="1993"/>
      <c r="AJ42" s="1993"/>
      <c r="AK42" s="1993"/>
    </row>
    <row r="43" spans="2:38" ht="14.1" customHeight="1" x14ac:dyDescent="0.4">
      <c r="C43" s="1943" t="str">
        <f>IF(入力シート!M14&lt;&gt;"",IF(入力シート!E278&lt;&gt;"",入力シート!E278,""),"")</f>
        <v/>
      </c>
      <c r="D43" s="1943"/>
      <c r="E43" s="1943"/>
      <c r="F43" s="1943"/>
      <c r="G43" s="1943"/>
      <c r="H43" s="1943"/>
      <c r="I43" s="1943"/>
      <c r="J43" s="1943"/>
      <c r="K43" s="1943"/>
      <c r="L43" s="1943"/>
      <c r="M43" s="1943" t="str">
        <f>IF(入力シート!M14&lt;&gt;"",IF(入力シート!P278&lt;&gt;"",入力シート!P278,""),"")</f>
        <v/>
      </c>
      <c r="N43" s="1943"/>
      <c r="O43" s="1943"/>
      <c r="P43" s="1943"/>
      <c r="Q43" s="1943"/>
      <c r="R43" s="1943"/>
      <c r="S43" s="1943"/>
      <c r="T43" s="1943"/>
      <c r="U43" s="1943"/>
      <c r="V43" s="1943"/>
      <c r="W43" s="1943"/>
      <c r="X43" s="1943"/>
      <c r="Y43" s="1943"/>
      <c r="Z43" s="1943" t="str">
        <f>IF(入力シート!M14&lt;&gt;"",IF(入力シート!AE278&lt;&gt;"",入力シート!AE278,""),"")</f>
        <v/>
      </c>
      <c r="AA43" s="1943"/>
      <c r="AB43" s="1943"/>
      <c r="AC43" s="1943"/>
      <c r="AD43" s="1943"/>
      <c r="AE43" s="1943"/>
      <c r="AF43" s="1943"/>
      <c r="AG43" s="1943"/>
      <c r="AH43" s="1943"/>
      <c r="AI43" s="1943"/>
      <c r="AJ43" s="1943"/>
      <c r="AK43" s="1943"/>
    </row>
    <row r="44" spans="2:38" ht="14.1" customHeight="1" x14ac:dyDescent="0.4">
      <c r="C44" s="1943" t="str">
        <f>IF(入力シート!M14&lt;&gt;"",IF(入力シート!E279&lt;&gt;"",入力シート!E279,""),"")</f>
        <v/>
      </c>
      <c r="D44" s="1943"/>
      <c r="E44" s="1943"/>
      <c r="F44" s="1943"/>
      <c r="G44" s="1943"/>
      <c r="H44" s="1943"/>
      <c r="I44" s="1943"/>
      <c r="J44" s="1943"/>
      <c r="K44" s="1943"/>
      <c r="L44" s="1943"/>
      <c r="M44" s="1943" t="str">
        <f>IF(入力シート!M14&lt;&gt;"",IF(入力シート!P279&lt;&gt;"",入力シート!P279,""),"")</f>
        <v/>
      </c>
      <c r="N44" s="1943"/>
      <c r="O44" s="1943"/>
      <c r="P44" s="1943"/>
      <c r="Q44" s="1943"/>
      <c r="R44" s="1943"/>
      <c r="S44" s="1943"/>
      <c r="T44" s="1943"/>
      <c r="U44" s="1943"/>
      <c r="V44" s="1943"/>
      <c r="W44" s="1943"/>
      <c r="X44" s="1943"/>
      <c r="Y44" s="1943"/>
      <c r="Z44" s="1943" t="str">
        <f>IF(入力シート!M14&lt;&gt;"",IF(入力シート!AE279&lt;&gt;"",入力シート!AE279,""),"")</f>
        <v/>
      </c>
      <c r="AA44" s="1943"/>
      <c r="AB44" s="1943"/>
      <c r="AC44" s="1943"/>
      <c r="AD44" s="1943"/>
      <c r="AE44" s="1943"/>
      <c r="AF44" s="1943"/>
      <c r="AG44" s="1943"/>
      <c r="AH44" s="1943"/>
      <c r="AI44" s="1943"/>
      <c r="AJ44" s="1943"/>
      <c r="AK44" s="1943"/>
    </row>
    <row r="45" spans="2:38" ht="14.1" customHeight="1" x14ac:dyDescent="0.4">
      <c r="C45" s="1942" t="str">
        <f>IF(入力シート!M14&lt;&gt;"",IF(入力シート!E280&lt;&gt;"",入力シート!E280,""),"")</f>
        <v/>
      </c>
      <c r="D45" s="1942"/>
      <c r="E45" s="1942"/>
      <c r="F45" s="1942"/>
      <c r="G45" s="1942"/>
      <c r="H45" s="1942"/>
      <c r="I45" s="1942"/>
      <c r="J45" s="1942"/>
      <c r="K45" s="1942"/>
      <c r="L45" s="1942"/>
      <c r="M45" s="1942" t="str">
        <f>IF(入力シート!M14&lt;&gt;"",IF(入力シート!P280&lt;&gt;"",入力シート!P280,""),"")</f>
        <v/>
      </c>
      <c r="N45" s="1942"/>
      <c r="O45" s="1942"/>
      <c r="P45" s="1942"/>
      <c r="Q45" s="1942"/>
      <c r="R45" s="1942"/>
      <c r="S45" s="1942"/>
      <c r="T45" s="1942"/>
      <c r="U45" s="1942"/>
      <c r="V45" s="1942"/>
      <c r="W45" s="1942"/>
      <c r="X45" s="1942"/>
      <c r="Y45" s="1942"/>
      <c r="Z45" s="1942" t="str">
        <f>IF(入力シート!M14&lt;&gt;"",IF(入力シート!AE280&lt;&gt;"",入力シート!AE280,""),"")</f>
        <v/>
      </c>
      <c r="AA45" s="1942"/>
      <c r="AB45" s="1942"/>
      <c r="AC45" s="1942"/>
      <c r="AD45" s="1942"/>
      <c r="AE45" s="1942"/>
      <c r="AF45" s="1942"/>
      <c r="AG45" s="1942"/>
      <c r="AH45" s="1942"/>
      <c r="AI45" s="1942"/>
      <c r="AJ45" s="1942"/>
      <c r="AK45" s="1942"/>
    </row>
    <row r="46" spans="2:38" ht="5.0999999999999996" customHeight="1" x14ac:dyDescent="0.4">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2:38" ht="15" customHeight="1" x14ac:dyDescent="0.4">
      <c r="C47" s="89" t="s">
        <v>534</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2:38" ht="11.45" customHeight="1" x14ac:dyDescent="0.4">
      <c r="C48" s="1936" t="str">
        <f>IF(入力シート!M14&lt;&gt;"",IF(入力シート!E283&lt;&gt;"",入力シート!E283,""),"")</f>
        <v/>
      </c>
      <c r="D48" s="1937"/>
      <c r="E48" s="1937"/>
      <c r="F48" s="1937"/>
      <c r="G48" s="1937"/>
      <c r="H48" s="1937"/>
      <c r="I48" s="1937"/>
      <c r="J48" s="1937"/>
      <c r="K48" s="1937"/>
      <c r="L48" s="1937"/>
      <c r="M48" s="1937"/>
      <c r="N48" s="1937"/>
      <c r="O48" s="1937"/>
      <c r="P48" s="1937"/>
      <c r="Q48" s="1937"/>
      <c r="R48" s="1937"/>
      <c r="S48" s="1937"/>
      <c r="T48" s="1937"/>
      <c r="U48" s="1937"/>
      <c r="V48" s="1937"/>
      <c r="W48" s="1937"/>
      <c r="X48" s="1937"/>
      <c r="Y48" s="1937"/>
      <c r="Z48" s="1937"/>
      <c r="AA48" s="1937"/>
      <c r="AB48" s="1937"/>
      <c r="AC48" s="1937"/>
      <c r="AD48" s="1937"/>
      <c r="AE48" s="1937"/>
      <c r="AF48" s="1937"/>
      <c r="AG48" s="1937"/>
      <c r="AH48" s="1937"/>
      <c r="AI48" s="1937"/>
      <c r="AJ48" s="1937"/>
      <c r="AK48" s="1938"/>
    </row>
    <row r="49" spans="3:37" ht="11.45" customHeight="1" x14ac:dyDescent="0.4">
      <c r="C49" s="1806"/>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c r="AE49" s="1597"/>
      <c r="AF49" s="1597"/>
      <c r="AG49" s="1597"/>
      <c r="AH49" s="1597"/>
      <c r="AI49" s="1597"/>
      <c r="AJ49" s="1597"/>
      <c r="AK49" s="1928"/>
    </row>
    <row r="50" spans="3:37" ht="11.45" customHeight="1" x14ac:dyDescent="0.4">
      <c r="C50" s="1806"/>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1597"/>
      <c r="AB50" s="1597"/>
      <c r="AC50" s="1597"/>
      <c r="AD50" s="1597"/>
      <c r="AE50" s="1597"/>
      <c r="AF50" s="1597"/>
      <c r="AG50" s="1597"/>
      <c r="AH50" s="1597"/>
      <c r="AI50" s="1597"/>
      <c r="AJ50" s="1597"/>
      <c r="AK50" s="1928"/>
    </row>
    <row r="51" spans="3:37" ht="11.45" customHeight="1" x14ac:dyDescent="0.4">
      <c r="C51" s="1806"/>
      <c r="D51" s="1597"/>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1597"/>
      <c r="AB51" s="1597"/>
      <c r="AC51" s="1597"/>
      <c r="AD51" s="1597"/>
      <c r="AE51" s="1597"/>
      <c r="AF51" s="1597"/>
      <c r="AG51" s="1597"/>
      <c r="AH51" s="1597"/>
      <c r="AI51" s="1597"/>
      <c r="AJ51" s="1597"/>
      <c r="AK51" s="1928"/>
    </row>
    <row r="52" spans="3:37" ht="11.45" customHeight="1" x14ac:dyDescent="0.4">
      <c r="C52" s="1806"/>
      <c r="D52" s="1597"/>
      <c r="E52" s="1597"/>
      <c r="F52" s="1597"/>
      <c r="G52" s="1597"/>
      <c r="H52" s="1597"/>
      <c r="I52" s="1597"/>
      <c r="J52" s="1597"/>
      <c r="K52" s="1597"/>
      <c r="L52" s="1597"/>
      <c r="M52" s="1597"/>
      <c r="N52" s="1597"/>
      <c r="O52" s="1597"/>
      <c r="P52" s="1597"/>
      <c r="Q52" s="1597"/>
      <c r="R52" s="1597"/>
      <c r="S52" s="1597"/>
      <c r="T52" s="1597"/>
      <c r="U52" s="1597"/>
      <c r="V52" s="1597"/>
      <c r="W52" s="1597"/>
      <c r="X52" s="1597"/>
      <c r="Y52" s="1597"/>
      <c r="Z52" s="1597"/>
      <c r="AA52" s="1597"/>
      <c r="AB52" s="1597"/>
      <c r="AC52" s="1597"/>
      <c r="AD52" s="1597"/>
      <c r="AE52" s="1597"/>
      <c r="AF52" s="1597"/>
      <c r="AG52" s="1597"/>
      <c r="AH52" s="1597"/>
      <c r="AI52" s="1597"/>
      <c r="AJ52" s="1597"/>
      <c r="AK52" s="1928"/>
    </row>
    <row r="53" spans="3:37" ht="11.45" customHeight="1" x14ac:dyDescent="0.4">
      <c r="C53" s="1806"/>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1597"/>
      <c r="AB53" s="1597"/>
      <c r="AC53" s="1597"/>
      <c r="AD53" s="1597"/>
      <c r="AE53" s="1597"/>
      <c r="AF53" s="1597"/>
      <c r="AG53" s="1597"/>
      <c r="AH53" s="1597"/>
      <c r="AI53" s="1597"/>
      <c r="AJ53" s="1597"/>
      <c r="AK53" s="1928"/>
    </row>
    <row r="54" spans="3:37" ht="11.45" customHeight="1" x14ac:dyDescent="0.4">
      <c r="C54" s="1806"/>
      <c r="D54" s="1597"/>
      <c r="E54" s="1597"/>
      <c r="F54" s="1597"/>
      <c r="G54" s="1597"/>
      <c r="H54" s="1597"/>
      <c r="I54" s="1597"/>
      <c r="J54" s="1597"/>
      <c r="K54" s="1597"/>
      <c r="L54" s="1597"/>
      <c r="M54" s="1597"/>
      <c r="N54" s="1597"/>
      <c r="O54" s="1597"/>
      <c r="P54" s="1597"/>
      <c r="Q54" s="1597"/>
      <c r="R54" s="1597"/>
      <c r="S54" s="1597"/>
      <c r="T54" s="1597"/>
      <c r="U54" s="1597"/>
      <c r="V54" s="1597"/>
      <c r="W54" s="1597"/>
      <c r="X54" s="1597"/>
      <c r="Y54" s="1597"/>
      <c r="Z54" s="1597"/>
      <c r="AA54" s="1597"/>
      <c r="AB54" s="1597"/>
      <c r="AC54" s="1597"/>
      <c r="AD54" s="1597"/>
      <c r="AE54" s="1597"/>
      <c r="AF54" s="1597"/>
      <c r="AG54" s="1597"/>
      <c r="AH54" s="1597"/>
      <c r="AI54" s="1597"/>
      <c r="AJ54" s="1597"/>
      <c r="AK54" s="1928"/>
    </row>
    <row r="55" spans="3:37" ht="11.45" customHeight="1" x14ac:dyDescent="0.4">
      <c r="C55" s="1806"/>
      <c r="D55" s="1597"/>
      <c r="E55" s="1597"/>
      <c r="F55" s="1597"/>
      <c r="G55" s="1597"/>
      <c r="H55" s="1597"/>
      <c r="I55" s="1597"/>
      <c r="J55" s="1597"/>
      <c r="K55" s="1597"/>
      <c r="L55" s="1597"/>
      <c r="M55" s="1597"/>
      <c r="N55" s="1597"/>
      <c r="O55" s="1597"/>
      <c r="P55" s="1597"/>
      <c r="Q55" s="1597"/>
      <c r="R55" s="1597"/>
      <c r="S55" s="1597"/>
      <c r="T55" s="1597"/>
      <c r="U55" s="1597"/>
      <c r="V55" s="1597"/>
      <c r="W55" s="1597"/>
      <c r="X55" s="1597"/>
      <c r="Y55" s="1597"/>
      <c r="Z55" s="1597"/>
      <c r="AA55" s="1597"/>
      <c r="AB55" s="1597"/>
      <c r="AC55" s="1597"/>
      <c r="AD55" s="1597"/>
      <c r="AE55" s="1597"/>
      <c r="AF55" s="1597"/>
      <c r="AG55" s="1597"/>
      <c r="AH55" s="1597"/>
      <c r="AI55" s="1597"/>
      <c r="AJ55" s="1597"/>
      <c r="AK55" s="1928"/>
    </row>
    <row r="56" spans="3:37" ht="11.45" customHeight="1" x14ac:dyDescent="0.4">
      <c r="C56" s="1806"/>
      <c r="D56" s="1597"/>
      <c r="E56" s="1597"/>
      <c r="F56" s="1597"/>
      <c r="G56" s="1597"/>
      <c r="H56" s="1597"/>
      <c r="I56" s="1597"/>
      <c r="J56" s="1597"/>
      <c r="K56" s="1597"/>
      <c r="L56" s="1597"/>
      <c r="M56" s="1597"/>
      <c r="N56" s="1597"/>
      <c r="O56" s="1597"/>
      <c r="P56" s="1597"/>
      <c r="Q56" s="1597"/>
      <c r="R56" s="1597"/>
      <c r="S56" s="1597"/>
      <c r="T56" s="1597"/>
      <c r="U56" s="1597"/>
      <c r="V56" s="1597"/>
      <c r="W56" s="1597"/>
      <c r="X56" s="1597"/>
      <c r="Y56" s="1597"/>
      <c r="Z56" s="1597"/>
      <c r="AA56" s="1597"/>
      <c r="AB56" s="1597"/>
      <c r="AC56" s="1597"/>
      <c r="AD56" s="1597"/>
      <c r="AE56" s="1597"/>
      <c r="AF56" s="1597"/>
      <c r="AG56" s="1597"/>
      <c r="AH56" s="1597"/>
      <c r="AI56" s="1597"/>
      <c r="AJ56" s="1597"/>
      <c r="AK56" s="1928"/>
    </row>
    <row r="57" spans="3:37" ht="11.45" customHeight="1" x14ac:dyDescent="0.4">
      <c r="C57" s="1939"/>
      <c r="D57" s="1940"/>
      <c r="E57" s="1940"/>
      <c r="F57" s="1940"/>
      <c r="G57" s="1940"/>
      <c r="H57" s="1940"/>
      <c r="I57" s="1940"/>
      <c r="J57" s="1940"/>
      <c r="K57" s="1940"/>
      <c r="L57" s="1940"/>
      <c r="M57" s="1940"/>
      <c r="N57" s="1940"/>
      <c r="O57" s="1940"/>
      <c r="P57" s="1940"/>
      <c r="Q57" s="1940"/>
      <c r="R57" s="1940"/>
      <c r="S57" s="1940"/>
      <c r="T57" s="1940"/>
      <c r="U57" s="1940"/>
      <c r="V57" s="1940"/>
      <c r="W57" s="1940"/>
      <c r="X57" s="1940"/>
      <c r="Y57" s="1940"/>
      <c r="Z57" s="1940"/>
      <c r="AA57" s="1940"/>
      <c r="AB57" s="1940"/>
      <c r="AC57" s="1940"/>
      <c r="AD57" s="1940"/>
      <c r="AE57" s="1940"/>
      <c r="AF57" s="1940"/>
      <c r="AG57" s="1940"/>
      <c r="AH57" s="1940"/>
      <c r="AI57" s="1940"/>
      <c r="AJ57" s="1940"/>
      <c r="AK57" s="1941"/>
    </row>
    <row r="58" spans="3:37" ht="5.0999999999999996" customHeight="1" x14ac:dyDescent="0.4">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row>
    <row r="59" spans="3:37" x14ac:dyDescent="0.4">
      <c r="C59" s="279" t="s">
        <v>535</v>
      </c>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row>
    <row r="60" spans="3:37" x14ac:dyDescent="0.4">
      <c r="C60" s="1936" t="str">
        <f>IF(入力シート!M14&lt;&gt;"",IF(入力シート!E290&lt;&gt;"",入力シート!E290,""),"")</f>
        <v/>
      </c>
      <c r="D60" s="1937"/>
      <c r="E60" s="1937"/>
      <c r="F60" s="1937"/>
      <c r="G60" s="1937"/>
      <c r="H60" s="1937"/>
      <c r="I60" s="1937"/>
      <c r="J60" s="1937"/>
      <c r="K60" s="1937"/>
      <c r="L60" s="1937"/>
      <c r="M60" s="1937"/>
      <c r="N60" s="1937"/>
      <c r="O60" s="1937"/>
      <c r="P60" s="1937"/>
      <c r="Q60" s="1937"/>
      <c r="R60" s="1937"/>
      <c r="S60" s="1937"/>
      <c r="T60" s="1937"/>
      <c r="U60" s="1937"/>
      <c r="V60" s="1937"/>
      <c r="W60" s="1937"/>
      <c r="X60" s="1937"/>
      <c r="Y60" s="1937"/>
      <c r="Z60" s="1937"/>
      <c r="AA60" s="1937"/>
      <c r="AB60" s="1937"/>
      <c r="AC60" s="1937"/>
      <c r="AD60" s="1937"/>
      <c r="AE60" s="1937"/>
      <c r="AF60" s="1937"/>
      <c r="AG60" s="1937"/>
      <c r="AH60" s="1937"/>
      <c r="AI60" s="1937"/>
      <c r="AJ60" s="1937"/>
      <c r="AK60" s="1938"/>
    </row>
    <row r="61" spans="3:37" x14ac:dyDescent="0.4">
      <c r="C61" s="1806"/>
      <c r="D61" s="1597"/>
      <c r="E61" s="1597"/>
      <c r="F61" s="1597"/>
      <c r="G61" s="1597"/>
      <c r="H61" s="1597"/>
      <c r="I61" s="1597"/>
      <c r="J61" s="1597"/>
      <c r="K61" s="1597"/>
      <c r="L61" s="1597"/>
      <c r="M61" s="1597"/>
      <c r="N61" s="1597"/>
      <c r="O61" s="1597"/>
      <c r="P61" s="1597"/>
      <c r="Q61" s="1597"/>
      <c r="R61" s="1597"/>
      <c r="S61" s="1597"/>
      <c r="T61" s="1597"/>
      <c r="U61" s="1597"/>
      <c r="V61" s="1597"/>
      <c r="W61" s="1597"/>
      <c r="X61" s="1597"/>
      <c r="Y61" s="1597"/>
      <c r="Z61" s="1597"/>
      <c r="AA61" s="1597"/>
      <c r="AB61" s="1597"/>
      <c r="AC61" s="1597"/>
      <c r="AD61" s="1597"/>
      <c r="AE61" s="1597"/>
      <c r="AF61" s="1597"/>
      <c r="AG61" s="1597"/>
      <c r="AH61" s="1597"/>
      <c r="AI61" s="1597"/>
      <c r="AJ61" s="1597"/>
      <c r="AK61" s="1928"/>
    </row>
    <row r="62" spans="3:37" x14ac:dyDescent="0.4">
      <c r="C62" s="1939"/>
      <c r="D62" s="1940"/>
      <c r="E62" s="1940"/>
      <c r="F62" s="1940"/>
      <c r="G62" s="1940"/>
      <c r="H62" s="1940"/>
      <c r="I62" s="1940"/>
      <c r="J62" s="1940"/>
      <c r="K62" s="1940"/>
      <c r="L62" s="1940"/>
      <c r="M62" s="1940"/>
      <c r="N62" s="1940"/>
      <c r="O62" s="1940"/>
      <c r="P62" s="1940"/>
      <c r="Q62" s="1940"/>
      <c r="R62" s="1940"/>
      <c r="S62" s="1940"/>
      <c r="T62" s="1940"/>
      <c r="U62" s="1940"/>
      <c r="V62" s="1940"/>
      <c r="W62" s="1940"/>
      <c r="X62" s="1940"/>
      <c r="Y62" s="1940"/>
      <c r="Z62" s="1940"/>
      <c r="AA62" s="1940"/>
      <c r="AB62" s="1940"/>
      <c r="AC62" s="1940"/>
      <c r="AD62" s="1940"/>
      <c r="AE62" s="1940"/>
      <c r="AF62" s="1940"/>
      <c r="AG62" s="1940"/>
      <c r="AH62" s="1940"/>
      <c r="AI62" s="1940"/>
      <c r="AJ62" s="1940"/>
      <c r="AK62" s="1941"/>
    </row>
    <row r="63" spans="3:37" x14ac:dyDescent="0.4">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row>
    <row r="64" spans="3:37" ht="15" hidden="1" customHeight="1" x14ac:dyDescent="0.4">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row>
    <row r="65" spans="2:38" ht="15.95" hidden="1" customHeight="1" x14ac:dyDescent="0.4">
      <c r="B65" s="1498" t="s">
        <v>294</v>
      </c>
      <c r="C65" s="1498"/>
      <c r="D65" s="1498"/>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c r="AI65" s="1498"/>
      <c r="AJ65" s="1498"/>
      <c r="AK65" s="1498"/>
      <c r="AL65" s="1498"/>
    </row>
    <row r="66" spans="2:38" ht="14.1" hidden="1" customHeight="1" x14ac:dyDescent="0.4"/>
    <row r="67" spans="2:38" ht="15" hidden="1" customHeight="1" x14ac:dyDescent="0.4">
      <c r="C67" s="60" t="s">
        <v>295</v>
      </c>
      <c r="D67" s="1930" t="s">
        <v>296</v>
      </c>
      <c r="E67" s="1930"/>
      <c r="F67" s="1931"/>
      <c r="G67" s="1931"/>
      <c r="H67" s="1931"/>
      <c r="I67" s="1931"/>
      <c r="J67" s="1931"/>
      <c r="K67" s="1932"/>
      <c r="L67" s="1922" t="str">
        <f>IF(入力シート!M14&lt;&gt;"",項目マップ!C29,"")</f>
        <v/>
      </c>
      <c r="M67" s="1923"/>
      <c r="N67" s="1923"/>
      <c r="O67" s="1923"/>
      <c r="P67" s="1923"/>
      <c r="Q67" s="1923"/>
      <c r="R67" s="1923"/>
      <c r="S67" s="1923"/>
      <c r="T67" s="1923"/>
      <c r="U67" s="1923"/>
      <c r="V67" s="1923"/>
      <c r="W67" s="1923"/>
      <c r="X67" s="1923"/>
      <c r="Y67" s="1923"/>
      <c r="Z67" s="1923"/>
      <c r="AA67" s="1923"/>
      <c r="AB67" s="1923"/>
      <c r="AC67" s="1923"/>
      <c r="AD67" s="1923"/>
      <c r="AE67" s="1923"/>
      <c r="AF67" s="1923"/>
      <c r="AG67" s="1923"/>
      <c r="AH67" s="1923"/>
      <c r="AI67" s="1923"/>
      <c r="AJ67" s="1923"/>
      <c r="AK67" s="1924"/>
    </row>
    <row r="68" spans="2:38" ht="15" hidden="1" customHeight="1" x14ac:dyDescent="0.4">
      <c r="C68" s="106" t="s">
        <v>297</v>
      </c>
      <c r="D68" s="1814" t="s">
        <v>271</v>
      </c>
      <c r="E68" s="1814"/>
      <c r="F68" s="1815"/>
      <c r="G68" s="1815"/>
      <c r="H68" s="1815"/>
      <c r="I68" s="1815"/>
      <c r="J68" s="1815"/>
      <c r="K68" s="1816"/>
      <c r="L68" s="1823" t="str">
        <f>IF(入力シート!M14&lt;&gt;"",項目マップ!C30,"")</f>
        <v/>
      </c>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925"/>
    </row>
    <row r="69" spans="2:38" ht="15" hidden="1" customHeight="1" x14ac:dyDescent="0.4">
      <c r="C69" s="76" t="s">
        <v>275</v>
      </c>
      <c r="D69" s="1613" t="s">
        <v>273</v>
      </c>
      <c r="E69" s="1613"/>
      <c r="F69" s="1613"/>
      <c r="G69" s="1613"/>
      <c r="H69" s="1613"/>
      <c r="I69" s="1613"/>
      <c r="J69" s="1613"/>
      <c r="K69" s="1613"/>
      <c r="L69" s="1806" t="str">
        <f>IF(入力シート!M14&lt;&gt;"",項目マップ!C31,"")</f>
        <v/>
      </c>
      <c r="M69" s="1597"/>
      <c r="N69" s="1597"/>
      <c r="O69" s="1597"/>
      <c r="P69" s="1597"/>
      <c r="Q69" s="1597"/>
      <c r="R69" s="1597"/>
      <c r="S69" s="1597"/>
      <c r="T69" s="1597"/>
      <c r="U69" s="1597"/>
      <c r="V69" s="1597"/>
      <c r="W69" s="1597"/>
      <c r="X69" s="1597"/>
      <c r="Y69" s="1597"/>
      <c r="Z69" s="1597"/>
      <c r="AA69" s="1597"/>
      <c r="AB69" s="1597"/>
      <c r="AC69" s="1597"/>
      <c r="AD69" s="1597"/>
      <c r="AE69" s="1597"/>
      <c r="AF69" s="1597"/>
      <c r="AG69" s="1597"/>
      <c r="AH69" s="1597"/>
      <c r="AI69" s="1597"/>
      <c r="AJ69" s="1597"/>
      <c r="AK69" s="1928"/>
    </row>
    <row r="70" spans="2:38" ht="15" hidden="1" customHeight="1" x14ac:dyDescent="0.4">
      <c r="C70" s="76"/>
      <c r="D70" s="246"/>
      <c r="E70" s="246"/>
      <c r="F70" s="246"/>
      <c r="G70" s="246"/>
      <c r="H70" s="246"/>
      <c r="I70" s="246"/>
      <c r="J70" s="1808" t="s">
        <v>274</v>
      </c>
      <c r="K70" s="1809"/>
      <c r="L70" s="1810" t="str">
        <f>IF(入力シート!M14&lt;&gt;"",項目マップ!C32,"")</f>
        <v/>
      </c>
      <c r="M70" s="1811"/>
      <c r="N70" s="1811"/>
      <c r="O70" s="1811"/>
      <c r="P70" s="1811"/>
      <c r="Q70" s="1811"/>
      <c r="R70" s="1811"/>
      <c r="S70" s="1811"/>
      <c r="T70" s="1811"/>
      <c r="U70" s="1811"/>
      <c r="V70" s="1811"/>
      <c r="W70" s="1811"/>
      <c r="X70" s="1811"/>
      <c r="Y70" s="1811"/>
      <c r="Z70" s="1811"/>
      <c r="AA70" s="1811"/>
      <c r="AB70" s="1811"/>
      <c r="AC70" s="1811"/>
      <c r="AD70" s="1811"/>
      <c r="AE70" s="1811"/>
      <c r="AF70" s="1811"/>
      <c r="AG70" s="1811"/>
      <c r="AH70" s="1811"/>
      <c r="AI70" s="1811"/>
      <c r="AJ70" s="1811"/>
      <c r="AK70" s="1933"/>
    </row>
    <row r="71" spans="2:38" ht="15" hidden="1" customHeight="1" x14ac:dyDescent="0.4">
      <c r="C71" s="106" t="s">
        <v>277</v>
      </c>
      <c r="D71" s="1814" t="s">
        <v>276</v>
      </c>
      <c r="E71" s="1814"/>
      <c r="F71" s="1815"/>
      <c r="G71" s="1815"/>
      <c r="H71" s="1815"/>
      <c r="I71" s="1815"/>
      <c r="J71" s="1815"/>
      <c r="K71" s="1816"/>
      <c r="L71" s="1817" t="str">
        <f>IF(入力シート!M14&lt;&gt;"",項目マップ!C33,"")</f>
        <v/>
      </c>
      <c r="M71" s="1818"/>
      <c r="N71" s="1818"/>
      <c r="O71" s="1818"/>
      <c r="P71" s="1818"/>
      <c r="Q71" s="1818"/>
      <c r="R71" s="1818"/>
      <c r="S71" s="1818"/>
      <c r="T71" s="1818"/>
      <c r="U71" s="1818"/>
      <c r="V71" s="1818"/>
      <c r="W71" s="1818"/>
      <c r="X71" s="1818"/>
      <c r="Y71" s="1818"/>
      <c r="Z71" s="1818"/>
      <c r="AA71" s="1818"/>
      <c r="AB71" s="1818"/>
      <c r="AC71" s="1818"/>
      <c r="AD71" s="1818"/>
      <c r="AE71" s="1818"/>
      <c r="AF71" s="1818"/>
      <c r="AG71" s="1818"/>
      <c r="AH71" s="1818"/>
      <c r="AI71" s="1818"/>
      <c r="AJ71" s="1818"/>
      <c r="AK71" s="1934"/>
    </row>
    <row r="72" spans="2:38" ht="15" hidden="1" customHeight="1" x14ac:dyDescent="0.4">
      <c r="C72" s="76" t="s">
        <v>279</v>
      </c>
      <c r="D72" s="1720" t="s">
        <v>278</v>
      </c>
      <c r="E72" s="1720"/>
      <c r="F72" s="1721"/>
      <c r="G72" s="1721"/>
      <c r="H72" s="1721"/>
      <c r="I72" s="1721"/>
      <c r="J72" s="1721"/>
      <c r="K72" s="1722"/>
      <c r="L72" s="1723" t="str">
        <f>IF(入力シート!M14&lt;&gt;"",項目マップ!C34,"")</f>
        <v/>
      </c>
      <c r="M72" s="1724"/>
      <c r="N72" s="1724"/>
      <c r="O72" s="1724"/>
      <c r="P72" s="1724"/>
      <c r="Q72" s="1724"/>
      <c r="R72" s="1724"/>
      <c r="S72" s="1724"/>
      <c r="T72" s="1724"/>
      <c r="U72" s="1724"/>
      <c r="V72" s="1724"/>
      <c r="W72" s="1724"/>
      <c r="X72" s="1724"/>
      <c r="Y72" s="1724"/>
      <c r="Z72" s="1724"/>
      <c r="AA72" s="1724"/>
      <c r="AB72" s="1724"/>
      <c r="AC72" s="1724"/>
      <c r="AD72" s="1724"/>
      <c r="AE72" s="1724"/>
      <c r="AF72" s="1724"/>
      <c r="AG72" s="1724"/>
      <c r="AH72" s="1724"/>
      <c r="AI72" s="1724"/>
      <c r="AJ72" s="1724"/>
      <c r="AK72" s="1926"/>
    </row>
    <row r="73" spans="2:38" ht="15" hidden="1" customHeight="1" x14ac:dyDescent="0.4">
      <c r="C73" s="103" t="s">
        <v>284</v>
      </c>
      <c r="D73" s="1726" t="s">
        <v>280</v>
      </c>
      <c r="E73" s="1726"/>
      <c r="F73" s="1726"/>
      <c r="G73" s="1726"/>
      <c r="H73" s="1726"/>
      <c r="I73" s="1726"/>
      <c r="J73" s="1726"/>
      <c r="K73" s="1726"/>
      <c r="L73" s="1727"/>
      <c r="M73" s="1727"/>
      <c r="N73" s="1727"/>
      <c r="O73" s="1727"/>
      <c r="P73" s="1727"/>
      <c r="Q73" s="1727"/>
      <c r="R73" s="1727"/>
      <c r="S73" s="1727"/>
      <c r="T73" s="1727"/>
      <c r="U73" s="1727"/>
      <c r="V73" s="1727"/>
      <c r="W73" s="1727"/>
      <c r="X73" s="1727"/>
      <c r="Y73" s="1727"/>
      <c r="Z73" s="1727"/>
      <c r="AA73" s="1727"/>
      <c r="AB73" s="1727"/>
      <c r="AC73" s="1727"/>
      <c r="AD73" s="1727"/>
      <c r="AE73" s="1727"/>
      <c r="AF73" s="1727"/>
      <c r="AG73" s="1727"/>
      <c r="AH73" s="1727"/>
      <c r="AI73" s="1727"/>
      <c r="AJ73" s="1727"/>
      <c r="AK73" s="1927"/>
    </row>
    <row r="74" spans="2:38" ht="15" hidden="1" customHeight="1" x14ac:dyDescent="0.4">
      <c r="C74" s="53"/>
      <c r="D74" s="1711" t="s">
        <v>281</v>
      </c>
      <c r="E74" s="1712"/>
      <c r="F74" s="1712"/>
      <c r="G74" s="1712"/>
      <c r="H74" s="1712"/>
      <c r="I74" s="1712"/>
      <c r="J74" s="1712"/>
      <c r="K74" s="1713"/>
      <c r="L74" s="1729" t="str">
        <f>IF(入力シート!M14&lt;&gt;"",項目マップ!C35,"")</f>
        <v/>
      </c>
      <c r="M74" s="1730"/>
      <c r="N74" s="1730"/>
      <c r="O74" s="1730"/>
      <c r="P74" s="1730"/>
      <c r="Q74" s="1730"/>
      <c r="R74" s="1730"/>
      <c r="S74" s="1730"/>
      <c r="T74" s="1731"/>
      <c r="U74" s="1732" t="s">
        <v>282</v>
      </c>
      <c r="V74" s="1732"/>
      <c r="W74" s="1732"/>
      <c r="X74" s="1732"/>
      <c r="Y74" s="1732"/>
      <c r="Z74" s="1732"/>
      <c r="AA74" s="1713" t="str">
        <f>IF(入力シート!M14&lt;&gt;"",項目マップ!C36,"")</f>
        <v/>
      </c>
      <c r="AB74" s="1666"/>
      <c r="AC74" s="1666"/>
      <c r="AD74" s="1666"/>
      <c r="AE74" s="1666"/>
      <c r="AF74" s="1666"/>
      <c r="AG74" s="1666"/>
      <c r="AH74" s="1666"/>
      <c r="AI74" s="1666"/>
      <c r="AJ74" s="1666"/>
      <c r="AK74" s="1929"/>
    </row>
    <row r="75" spans="2:38" ht="15" hidden="1" customHeight="1" x14ac:dyDescent="0.4">
      <c r="C75" s="107"/>
      <c r="D75" s="1703" t="s">
        <v>283</v>
      </c>
      <c r="E75" s="1686"/>
      <c r="F75" s="1686"/>
      <c r="G75" s="1686"/>
      <c r="H75" s="1686"/>
      <c r="I75" s="1686"/>
      <c r="J75" s="1686"/>
      <c r="K75" s="1704"/>
      <c r="L75" s="1705" t="str">
        <f>IF(入力シート!M14&lt;&gt;"",項目マップ!C37,"")</f>
        <v/>
      </c>
      <c r="M75" s="1706"/>
      <c r="N75" s="1706"/>
      <c r="O75" s="1706"/>
      <c r="P75" s="1706"/>
      <c r="Q75" s="1706"/>
      <c r="R75" s="1706"/>
      <c r="S75" s="1706"/>
      <c r="T75" s="1706"/>
      <c r="U75" s="1706"/>
      <c r="V75" s="1706"/>
      <c r="W75" s="1706"/>
      <c r="X75" s="1706"/>
      <c r="Y75" s="1706"/>
      <c r="Z75" s="1706"/>
      <c r="AA75" s="1706"/>
      <c r="AB75" s="1706"/>
      <c r="AC75" s="1706"/>
      <c r="AD75" s="1706"/>
      <c r="AE75" s="1706"/>
      <c r="AF75" s="1706"/>
      <c r="AG75" s="1706"/>
      <c r="AH75" s="1706"/>
      <c r="AI75" s="1706"/>
      <c r="AJ75" s="1706"/>
      <c r="AK75" s="1935"/>
    </row>
    <row r="76" spans="2:38" ht="15" hidden="1" customHeight="1" x14ac:dyDescent="0.4">
      <c r="C76" s="58"/>
      <c r="D76" s="1708" t="s">
        <v>285</v>
      </c>
      <c r="E76" s="1709"/>
      <c r="F76" s="1709"/>
      <c r="G76" s="1709"/>
      <c r="H76" s="1709"/>
      <c r="I76" s="1709"/>
      <c r="J76" s="1709"/>
      <c r="K76" s="1709"/>
      <c r="L76" s="1709"/>
      <c r="M76" s="1709"/>
      <c r="N76" s="1709"/>
      <c r="O76" s="1709"/>
      <c r="P76" s="1709"/>
      <c r="Q76" s="1709"/>
      <c r="R76" s="1709"/>
      <c r="S76" s="1709"/>
      <c r="T76" s="1709"/>
      <c r="U76" s="1709"/>
      <c r="V76" s="1709"/>
      <c r="W76" s="1709"/>
      <c r="X76" s="1709"/>
      <c r="Y76" s="1709"/>
      <c r="Z76" s="1709"/>
      <c r="AA76" s="1709"/>
      <c r="AB76" s="1709"/>
      <c r="AC76" s="1709"/>
      <c r="AD76" s="1709"/>
      <c r="AE76" s="1709"/>
      <c r="AF76" s="1709"/>
      <c r="AG76" s="1709"/>
      <c r="AH76" s="1709"/>
      <c r="AI76" s="1709"/>
      <c r="AJ76" s="1709"/>
      <c r="AK76" s="1779"/>
    </row>
    <row r="77" spans="2:38" ht="15" hidden="1" customHeight="1" x14ac:dyDescent="0.4">
      <c r="C77" s="50"/>
      <c r="D77" s="1711" t="s">
        <v>298</v>
      </c>
      <c r="E77" s="1712"/>
      <c r="F77" s="1712"/>
      <c r="G77" s="1712"/>
      <c r="H77" s="1712"/>
      <c r="I77" s="1712"/>
      <c r="J77" s="1712"/>
      <c r="K77" s="1713"/>
      <c r="L77" s="1714" t="str">
        <f>IF(入力シート!M14&lt;&gt;"",項目マップ!C38,"")</f>
        <v/>
      </c>
      <c r="M77" s="1715"/>
      <c r="N77" s="1715"/>
      <c r="O77" s="1715"/>
      <c r="P77" s="1715"/>
      <c r="Q77" s="1715"/>
      <c r="R77" s="1715"/>
      <c r="S77" s="1715"/>
      <c r="T77" s="1715"/>
      <c r="U77" s="1715"/>
      <c r="V77" s="1715"/>
      <c r="W77" s="1715"/>
      <c r="X77" s="1715"/>
      <c r="Y77" s="1715"/>
      <c r="Z77" s="1715"/>
      <c r="AA77" s="1715"/>
      <c r="AB77" s="1715"/>
      <c r="AC77" s="1715"/>
      <c r="AD77" s="1715"/>
      <c r="AE77" s="1715"/>
      <c r="AF77" s="1715"/>
      <c r="AG77" s="1715"/>
      <c r="AH77" s="1715"/>
      <c r="AI77" s="1715"/>
      <c r="AJ77" s="1715"/>
      <c r="AK77" s="1780"/>
    </row>
    <row r="78" spans="2:38" ht="15" hidden="1" customHeight="1" x14ac:dyDescent="0.4">
      <c r="C78" s="50"/>
      <c r="D78" s="1648" t="s">
        <v>287</v>
      </c>
      <c r="E78" s="1649"/>
      <c r="F78" s="1649"/>
      <c r="G78" s="1649"/>
      <c r="H78" s="1649"/>
      <c r="I78" s="1649"/>
      <c r="J78" s="1649"/>
      <c r="K78" s="1650"/>
      <c r="L78" s="1717" t="str">
        <f>IF(入力シート!M14&lt;&gt;"",項目マップ!C39,"")</f>
        <v/>
      </c>
      <c r="M78" s="1718"/>
      <c r="N78" s="1718"/>
      <c r="O78" s="1718"/>
      <c r="P78" s="1718"/>
      <c r="Q78" s="1718"/>
      <c r="R78" s="1718"/>
      <c r="S78" s="1718"/>
      <c r="T78" s="1718"/>
      <c r="U78" s="1718"/>
      <c r="V78" s="1718"/>
      <c r="W78" s="1718"/>
      <c r="X78" s="1718"/>
      <c r="Y78" s="1718"/>
      <c r="Z78" s="1718"/>
      <c r="AA78" s="1718"/>
      <c r="AB78" s="1718"/>
      <c r="AC78" s="1718"/>
      <c r="AD78" s="1718"/>
      <c r="AE78" s="1718"/>
      <c r="AF78" s="1718"/>
      <c r="AG78" s="1718"/>
      <c r="AH78" s="1718"/>
      <c r="AI78" s="1718"/>
      <c r="AJ78" s="1718"/>
      <c r="AK78" s="1781"/>
    </row>
    <row r="79" spans="2:38" ht="15" hidden="1" customHeight="1" x14ac:dyDescent="0.4">
      <c r="C79" s="50"/>
      <c r="D79" s="1693" t="s">
        <v>288</v>
      </c>
      <c r="E79" s="1694"/>
      <c r="F79" s="1694"/>
      <c r="G79" s="1694"/>
      <c r="H79" s="1694"/>
      <c r="I79" s="1694"/>
      <c r="J79" s="1694"/>
      <c r="K79" s="1695"/>
      <c r="L79" s="1696" t="str">
        <f>IF(入力シート!M14&lt;&gt;"",項目マップ!C40,"")</f>
        <v/>
      </c>
      <c r="M79" s="1697"/>
      <c r="N79" s="1697"/>
      <c r="O79" s="1697"/>
      <c r="P79" s="1697"/>
      <c r="Q79" s="1697"/>
      <c r="R79" s="1697"/>
      <c r="S79" s="1697"/>
      <c r="T79" s="1697"/>
      <c r="U79" s="1697"/>
      <c r="V79" s="1697"/>
      <c r="W79" s="1697"/>
      <c r="X79" s="1697"/>
      <c r="Y79" s="1697"/>
      <c r="Z79" s="1697"/>
      <c r="AA79" s="1697"/>
      <c r="AB79" s="1697"/>
      <c r="AC79" s="1697"/>
      <c r="AD79" s="1697"/>
      <c r="AE79" s="1697"/>
      <c r="AF79" s="1697"/>
      <c r="AG79" s="1697"/>
      <c r="AH79" s="1697"/>
      <c r="AI79" s="1697"/>
      <c r="AJ79" s="1697"/>
      <c r="AK79" s="1813"/>
    </row>
    <row r="80" spans="2:38" ht="15" hidden="1" customHeight="1" x14ac:dyDescent="0.4">
      <c r="C80" s="50"/>
      <c r="D80" s="110"/>
      <c r="E80" s="48"/>
      <c r="F80" s="48"/>
      <c r="G80" s="48"/>
      <c r="H80" s="48"/>
      <c r="I80" s="48"/>
      <c r="J80" s="1662" t="s">
        <v>274</v>
      </c>
      <c r="K80" s="1663"/>
      <c r="L80" s="1659" t="str">
        <f>IF(入力シート!M14&lt;&gt;"",項目マップ!C41,"")</f>
        <v/>
      </c>
      <c r="M80" s="1660"/>
      <c r="N80" s="1660"/>
      <c r="O80" s="1660"/>
      <c r="P80" s="1660"/>
      <c r="Q80" s="1660"/>
      <c r="R80" s="1660"/>
      <c r="S80" s="1660"/>
      <c r="T80" s="1660"/>
      <c r="U80" s="1660"/>
      <c r="V80" s="1660"/>
      <c r="W80" s="1660"/>
      <c r="X80" s="1660"/>
      <c r="Y80" s="1660"/>
      <c r="Z80" s="1660"/>
      <c r="AA80" s="1660"/>
      <c r="AB80" s="1660"/>
      <c r="AC80" s="1660"/>
      <c r="AD80" s="1660"/>
      <c r="AE80" s="1660"/>
      <c r="AF80" s="1660"/>
      <c r="AG80" s="1660"/>
      <c r="AH80" s="1660"/>
      <c r="AI80" s="1660"/>
      <c r="AJ80" s="1660"/>
      <c r="AK80" s="1661"/>
    </row>
    <row r="81" spans="2:38" ht="15" hidden="1" customHeight="1" x14ac:dyDescent="0.4">
      <c r="C81" s="50"/>
      <c r="D81" s="1648" t="s">
        <v>289</v>
      </c>
      <c r="E81" s="1649"/>
      <c r="F81" s="1649"/>
      <c r="G81" s="1649"/>
      <c r="H81" s="1649"/>
      <c r="I81" s="1649"/>
      <c r="J81" s="1649"/>
      <c r="K81" s="1650"/>
      <c r="L81" s="1700" t="str">
        <f>IF(入力シート!M14&lt;&gt;"",項目マップ!C42,"")</f>
        <v/>
      </c>
      <c r="M81" s="1701"/>
      <c r="N81" s="1701"/>
      <c r="O81" s="1701"/>
      <c r="P81" s="1701"/>
      <c r="Q81" s="1701"/>
      <c r="R81" s="1701"/>
      <c r="S81" s="1701"/>
      <c r="T81" s="1701"/>
      <c r="U81" s="1701"/>
      <c r="V81" s="1701"/>
      <c r="W81" s="1701"/>
      <c r="X81" s="1701"/>
      <c r="Y81" s="1701"/>
      <c r="Z81" s="1701"/>
      <c r="AA81" s="1701"/>
      <c r="AB81" s="1701"/>
      <c r="AC81" s="1701"/>
      <c r="AD81" s="1701"/>
      <c r="AE81" s="1701"/>
      <c r="AF81" s="1701"/>
      <c r="AG81" s="1701"/>
      <c r="AH81" s="1701"/>
      <c r="AI81" s="1701"/>
      <c r="AJ81" s="1701"/>
      <c r="AK81" s="1805"/>
    </row>
    <row r="82" spans="2:38" ht="15" hidden="1" customHeight="1" x14ac:dyDescent="0.4">
      <c r="C82" s="50"/>
      <c r="D82" s="1648" t="s">
        <v>290</v>
      </c>
      <c r="E82" s="1649"/>
      <c r="F82" s="1649"/>
      <c r="G82" s="1649"/>
      <c r="H82" s="1649"/>
      <c r="I82" s="1649"/>
      <c r="J82" s="1649"/>
      <c r="K82" s="1650"/>
      <c r="L82" s="1680" t="str">
        <f>IF(入力シート!M14&lt;&gt;"",項目マップ!C43,"")</f>
        <v/>
      </c>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774"/>
    </row>
    <row r="83" spans="2:38" ht="15" hidden="1" customHeight="1" x14ac:dyDescent="0.4">
      <c r="C83" s="50"/>
      <c r="D83" s="1682" t="s">
        <v>291</v>
      </c>
      <c r="E83" s="1683"/>
      <c r="F83" s="1683"/>
      <c r="G83" s="1683"/>
      <c r="H83" s="1683"/>
      <c r="I83" s="1683"/>
      <c r="J83" s="1683"/>
      <c r="K83" s="1684"/>
      <c r="L83" s="1685" t="str">
        <f>IF(入力シート!M14&lt;&gt;"",項目マップ!C44,"")</f>
        <v/>
      </c>
      <c r="M83" s="1686"/>
      <c r="N83" s="1686"/>
      <c r="O83" s="1686"/>
      <c r="P83" s="1686"/>
      <c r="Q83" s="1686"/>
      <c r="R83" s="1686"/>
      <c r="S83" s="1686"/>
      <c r="T83" s="1686"/>
      <c r="U83" s="1686"/>
      <c r="V83" s="1686"/>
      <c r="W83" s="1686"/>
      <c r="X83" s="1686"/>
      <c r="Y83" s="1686"/>
      <c r="Z83" s="1686"/>
      <c r="AA83" s="1686"/>
      <c r="AB83" s="1686"/>
      <c r="AC83" s="1686"/>
      <c r="AD83" s="1686"/>
      <c r="AE83" s="1686"/>
      <c r="AF83" s="1686"/>
      <c r="AG83" s="1686"/>
      <c r="AH83" s="1686"/>
      <c r="AI83" s="1686"/>
      <c r="AJ83" s="1686"/>
      <c r="AK83" s="1918"/>
    </row>
    <row r="84" spans="2:38" ht="15" hidden="1" customHeight="1" x14ac:dyDescent="0.4">
      <c r="B84" s="54"/>
      <c r="C84" s="108" t="s">
        <v>292</v>
      </c>
      <c r="D84" s="1910" t="s">
        <v>293</v>
      </c>
      <c r="E84" s="1910"/>
      <c r="F84" s="1911"/>
      <c r="G84" s="1911"/>
      <c r="H84" s="1911"/>
      <c r="I84" s="1911"/>
      <c r="J84" s="1911"/>
      <c r="K84" s="1912"/>
      <c r="L84" s="1902" t="str">
        <f>IF(入力シート!M14&lt;&gt;"",項目マップ!C45,"")</f>
        <v/>
      </c>
      <c r="M84" s="1903"/>
      <c r="N84" s="1903"/>
      <c r="O84" s="1903"/>
      <c r="P84" s="1903"/>
      <c r="Q84" s="1903"/>
      <c r="R84" s="1903"/>
      <c r="S84" s="1903"/>
      <c r="T84" s="1910"/>
      <c r="U84" s="1919" t="s">
        <v>51</v>
      </c>
      <c r="V84" s="1920"/>
      <c r="W84" s="1920"/>
      <c r="X84" s="1920"/>
      <c r="Y84" s="1920"/>
      <c r="Z84" s="1920"/>
      <c r="AA84" s="1920"/>
      <c r="AB84" s="1920"/>
      <c r="AC84" s="1920"/>
      <c r="AD84" s="1920"/>
      <c r="AE84" s="1920"/>
      <c r="AF84" s="1920"/>
      <c r="AG84" s="1920"/>
      <c r="AH84" s="1920"/>
      <c r="AI84" s="1920"/>
      <c r="AJ84" s="1920"/>
      <c r="AK84" s="1921"/>
    </row>
    <row r="85" spans="2:38" ht="11.1" hidden="1" customHeight="1" x14ac:dyDescent="0.4">
      <c r="B85" s="54"/>
      <c r="C85" s="15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row>
    <row r="86" spans="2:38" ht="11.1" hidden="1" customHeight="1" x14ac:dyDescent="0.4">
      <c r="B86" s="54"/>
      <c r="C86" s="1673"/>
      <c r="D86" s="1673"/>
      <c r="E86" s="1673"/>
      <c r="F86" s="1673"/>
      <c r="G86" s="1673"/>
      <c r="H86" s="1673"/>
      <c r="I86" s="1673"/>
      <c r="J86" s="1673"/>
      <c r="K86" s="1673"/>
      <c r="L86" s="1673"/>
      <c r="M86" s="1673"/>
      <c r="N86" s="1673"/>
      <c r="O86" s="1673"/>
      <c r="P86" s="1673"/>
      <c r="Q86" s="1673"/>
      <c r="R86" s="1673"/>
      <c r="S86" s="1673"/>
      <c r="T86" s="1673"/>
      <c r="U86" s="1673"/>
      <c r="V86" s="1673"/>
      <c r="W86" s="1673"/>
      <c r="X86" s="1673"/>
      <c r="Y86" s="1673"/>
      <c r="Z86" s="1673"/>
      <c r="AA86" s="1673"/>
      <c r="AB86" s="1673"/>
      <c r="AC86" s="1673"/>
      <c r="AD86" s="1673"/>
      <c r="AE86" s="1673"/>
      <c r="AF86" s="1673"/>
      <c r="AG86" s="1673"/>
      <c r="AH86" s="1673"/>
      <c r="AI86" s="1673"/>
      <c r="AJ86" s="1673"/>
      <c r="AK86" s="1673"/>
    </row>
    <row r="87" spans="2:38" ht="14.1" hidden="1" customHeight="1" x14ac:dyDescent="0.4"/>
    <row r="88" spans="2:38" ht="15.95" hidden="1" customHeight="1" x14ac:dyDescent="0.4">
      <c r="B88" s="1498" t="s">
        <v>299</v>
      </c>
      <c r="C88" s="1498"/>
      <c r="D88" s="1498"/>
      <c r="E88" s="1498"/>
      <c r="F88" s="1498"/>
      <c r="G88" s="1498"/>
      <c r="H88" s="1498"/>
      <c r="I88" s="1498"/>
      <c r="J88" s="1498"/>
      <c r="K88" s="1498"/>
      <c r="L88" s="1498"/>
      <c r="M88" s="1498"/>
      <c r="N88" s="1498"/>
      <c r="O88" s="1498"/>
      <c r="P88" s="1498"/>
      <c r="Q88" s="1498"/>
      <c r="R88" s="1498"/>
      <c r="S88" s="1498"/>
      <c r="T88" s="1498"/>
      <c r="U88" s="1498"/>
      <c r="V88" s="1498"/>
      <c r="W88" s="1498"/>
      <c r="X88" s="1498"/>
      <c r="Y88" s="1498"/>
      <c r="Z88" s="1498"/>
      <c r="AA88" s="1498"/>
      <c r="AB88" s="1498"/>
      <c r="AC88" s="1498"/>
      <c r="AD88" s="1498"/>
      <c r="AE88" s="1498"/>
      <c r="AF88" s="1498"/>
      <c r="AG88" s="1498"/>
      <c r="AH88" s="1498"/>
      <c r="AI88" s="1498"/>
      <c r="AJ88" s="1498"/>
      <c r="AK88" s="1498"/>
      <c r="AL88" s="1498"/>
    </row>
    <row r="89" spans="2:38" ht="14.1" hidden="1" customHeight="1" x14ac:dyDescent="0.4"/>
    <row r="90" spans="2:38" ht="15" hidden="1" customHeight="1" x14ac:dyDescent="0.4">
      <c r="C90" s="271" t="s">
        <v>295</v>
      </c>
      <c r="D90" s="1674" t="s">
        <v>300</v>
      </c>
      <c r="E90" s="1674"/>
      <c r="F90" s="1675"/>
      <c r="G90" s="1675"/>
      <c r="H90" s="1675"/>
      <c r="I90" s="1675"/>
      <c r="J90" s="1675"/>
      <c r="K90" s="1676"/>
      <c r="L90" s="1677" t="str">
        <f>IF(入力シート!M14&lt;&gt;"",項目マップ!C46,"")</f>
        <v/>
      </c>
      <c r="M90" s="1678"/>
      <c r="N90" s="1678"/>
      <c r="O90" s="1678"/>
      <c r="P90" s="1678"/>
      <c r="Q90" s="1678"/>
      <c r="R90" s="1678"/>
      <c r="S90" s="1678"/>
      <c r="T90" s="1678"/>
      <c r="U90" s="1678"/>
      <c r="V90" s="1678"/>
      <c r="W90" s="1678"/>
      <c r="X90" s="1678"/>
      <c r="Y90" s="1678"/>
      <c r="Z90" s="1678"/>
      <c r="AA90" s="1678"/>
      <c r="AB90" s="1678"/>
      <c r="AC90" s="1678"/>
      <c r="AD90" s="1678"/>
      <c r="AE90" s="1678"/>
      <c r="AF90" s="1678"/>
      <c r="AG90" s="1678"/>
      <c r="AH90" s="1678"/>
      <c r="AI90" s="1678"/>
      <c r="AJ90" s="1678"/>
      <c r="AK90" s="1679"/>
    </row>
    <row r="91" spans="2:38" ht="15" hidden="1" customHeight="1" x14ac:dyDescent="0.4">
      <c r="C91" s="58" t="s">
        <v>272</v>
      </c>
      <c r="D91" s="1613" t="s">
        <v>301</v>
      </c>
      <c r="E91" s="1613"/>
      <c r="F91" s="1613"/>
      <c r="G91" s="1613"/>
      <c r="H91" s="1613"/>
      <c r="I91" s="1613"/>
      <c r="J91" s="1613"/>
      <c r="K91" s="1613"/>
      <c r="L91" s="1495"/>
      <c r="M91" s="1495"/>
      <c r="N91" s="1495"/>
      <c r="O91" s="1495"/>
      <c r="P91" s="1495"/>
      <c r="Q91" s="1495"/>
      <c r="R91" s="1495"/>
      <c r="S91" s="1495"/>
      <c r="T91" s="1495"/>
      <c r="U91" s="1495"/>
      <c r="V91" s="1495"/>
      <c r="W91" s="1495"/>
      <c r="X91" s="1495"/>
      <c r="Y91" s="1495"/>
      <c r="Z91" s="1495"/>
      <c r="AA91" s="1495"/>
      <c r="AB91" s="1495"/>
      <c r="AC91" s="1495"/>
      <c r="AD91" s="1495"/>
      <c r="AE91" s="1495"/>
      <c r="AF91" s="1495"/>
      <c r="AG91" s="1495"/>
      <c r="AH91" s="1495"/>
      <c r="AI91" s="1495"/>
      <c r="AJ91" s="1495"/>
      <c r="AK91" s="1664"/>
    </row>
    <row r="92" spans="2:38" ht="15" hidden="1" customHeight="1" x14ac:dyDescent="0.4">
      <c r="C92" s="58"/>
      <c r="D92" s="1665" t="s">
        <v>302</v>
      </c>
      <c r="E92" s="1666"/>
      <c r="F92" s="1666"/>
      <c r="G92" s="1666"/>
      <c r="H92" s="1666"/>
      <c r="I92" s="1666"/>
      <c r="J92" s="1666"/>
      <c r="K92" s="1666"/>
      <c r="L92" s="1667" t="str">
        <f>IF(入力シート!M14&lt;&gt;"",項目マップ!C47,"")</f>
        <v/>
      </c>
      <c r="M92" s="1668"/>
      <c r="N92" s="1668"/>
      <c r="O92" s="1668"/>
      <c r="P92" s="1668"/>
      <c r="Q92" s="1668"/>
      <c r="R92" s="1668"/>
      <c r="S92" s="1668"/>
      <c r="T92" s="1668"/>
      <c r="U92" s="1668"/>
      <c r="V92" s="1668"/>
      <c r="W92" s="1668"/>
      <c r="X92" s="1668"/>
      <c r="Y92" s="1668"/>
      <c r="Z92" s="1668"/>
      <c r="AA92" s="1668"/>
      <c r="AB92" s="1668"/>
      <c r="AC92" s="1668"/>
      <c r="AD92" s="1668"/>
      <c r="AE92" s="1668"/>
      <c r="AF92" s="1668"/>
      <c r="AG92" s="1668"/>
      <c r="AH92" s="1668"/>
      <c r="AI92" s="1668"/>
      <c r="AJ92" s="1668"/>
      <c r="AK92" s="1669"/>
    </row>
    <row r="93" spans="2:38" ht="15" hidden="1" customHeight="1" x14ac:dyDescent="0.4">
      <c r="C93" s="58"/>
      <c r="D93" s="1620" t="s">
        <v>303</v>
      </c>
      <c r="E93" s="1621"/>
      <c r="F93" s="1621"/>
      <c r="G93" s="1621"/>
      <c r="H93" s="1621"/>
      <c r="I93" s="1621"/>
      <c r="J93" s="1621"/>
      <c r="K93" s="1621"/>
      <c r="L93" s="1670" t="str">
        <f>IF(入力シート!M14&lt;&gt;"",項目マップ!C48,"")</f>
        <v/>
      </c>
      <c r="M93" s="1671"/>
      <c r="N93" s="1671"/>
      <c r="O93" s="1671"/>
      <c r="P93" s="1671"/>
      <c r="Q93" s="1671"/>
      <c r="R93" s="1671"/>
      <c r="S93" s="1671"/>
      <c r="T93" s="1671"/>
      <c r="U93" s="1671"/>
      <c r="V93" s="1671"/>
      <c r="W93" s="1671"/>
      <c r="X93" s="1671"/>
      <c r="Y93" s="1671"/>
      <c r="Z93" s="1671"/>
      <c r="AA93" s="1671"/>
      <c r="AB93" s="1671"/>
      <c r="AC93" s="1671"/>
      <c r="AD93" s="1671"/>
      <c r="AE93" s="1671"/>
      <c r="AF93" s="1671"/>
      <c r="AG93" s="1671"/>
      <c r="AH93" s="1671"/>
      <c r="AI93" s="1671"/>
      <c r="AJ93" s="1671"/>
      <c r="AK93" s="1672"/>
    </row>
    <row r="94" spans="2:38" ht="15" hidden="1" customHeight="1" x14ac:dyDescent="0.4">
      <c r="C94" s="58"/>
      <c r="D94" s="1657" t="s">
        <v>288</v>
      </c>
      <c r="E94" s="1658"/>
      <c r="F94" s="1658"/>
      <c r="G94" s="1658"/>
      <c r="H94" s="1658"/>
      <c r="I94" s="1658"/>
      <c r="J94" s="1658"/>
      <c r="K94" s="1658"/>
      <c r="L94" s="1659" t="str">
        <f>IF(入力シート!M14&lt;&gt;"",項目マップ!C49,"")</f>
        <v/>
      </c>
      <c r="M94" s="1660"/>
      <c r="N94" s="1660"/>
      <c r="O94" s="1660"/>
      <c r="P94" s="1660"/>
      <c r="Q94" s="1660"/>
      <c r="R94" s="1660"/>
      <c r="S94" s="1660"/>
      <c r="T94" s="1660"/>
      <c r="U94" s="1660"/>
      <c r="V94" s="1660"/>
      <c r="W94" s="1660"/>
      <c r="X94" s="1660"/>
      <c r="Y94" s="1660"/>
      <c r="Z94" s="1660"/>
      <c r="AA94" s="1660"/>
      <c r="AB94" s="1660"/>
      <c r="AC94" s="1660"/>
      <c r="AD94" s="1660"/>
      <c r="AE94" s="1660"/>
      <c r="AF94" s="1660"/>
      <c r="AG94" s="1660"/>
      <c r="AH94" s="1660"/>
      <c r="AI94" s="1660"/>
      <c r="AJ94" s="1660"/>
      <c r="AK94" s="1661"/>
    </row>
    <row r="95" spans="2:38" ht="15" hidden="1" customHeight="1" x14ac:dyDescent="0.4">
      <c r="C95" s="58"/>
      <c r="D95" s="110"/>
      <c r="E95" s="48"/>
      <c r="F95" s="48"/>
      <c r="G95" s="48"/>
      <c r="H95" s="48"/>
      <c r="I95" s="48"/>
      <c r="J95" s="1662" t="s">
        <v>274</v>
      </c>
      <c r="K95" s="1663"/>
      <c r="L95" s="1659" t="str">
        <f>IF(入力シート!M14&lt;&gt;"",項目マップ!C50,"")</f>
        <v/>
      </c>
      <c r="M95" s="1660"/>
      <c r="N95" s="1660"/>
      <c r="O95" s="1660"/>
      <c r="P95" s="1660"/>
      <c r="Q95" s="1660"/>
      <c r="R95" s="1660"/>
      <c r="S95" s="1660"/>
      <c r="T95" s="1660"/>
      <c r="U95" s="1660"/>
      <c r="V95" s="1660"/>
      <c r="W95" s="1660"/>
      <c r="X95" s="1660"/>
      <c r="Y95" s="1660"/>
      <c r="Z95" s="1660"/>
      <c r="AA95" s="1660"/>
      <c r="AB95" s="1660"/>
      <c r="AC95" s="1660"/>
      <c r="AD95" s="1660"/>
      <c r="AE95" s="1660"/>
      <c r="AF95" s="1660"/>
      <c r="AG95" s="1660"/>
      <c r="AH95" s="1660"/>
      <c r="AI95" s="1660"/>
      <c r="AJ95" s="1660"/>
      <c r="AK95" s="1661"/>
    </row>
    <row r="96" spans="2:38" ht="15" hidden="1" customHeight="1" x14ac:dyDescent="0.4">
      <c r="C96" s="58"/>
      <c r="D96" s="1648" t="s">
        <v>281</v>
      </c>
      <c r="E96" s="1649"/>
      <c r="F96" s="1649"/>
      <c r="G96" s="1649"/>
      <c r="H96" s="1649"/>
      <c r="I96" s="1649"/>
      <c r="J96" s="1649"/>
      <c r="K96" s="1650"/>
      <c r="L96" s="1622" t="str">
        <f>IF(入力シート!M14&lt;&gt;"",項目マップ!C51,"")</f>
        <v/>
      </c>
      <c r="M96" s="1621"/>
      <c r="N96" s="1621"/>
      <c r="O96" s="1621"/>
      <c r="P96" s="1621"/>
      <c r="Q96" s="1621"/>
      <c r="R96" s="1621"/>
      <c r="S96" s="1621"/>
      <c r="T96" s="1621"/>
      <c r="U96" s="1621"/>
      <c r="V96" s="1621"/>
      <c r="W96" s="1621"/>
      <c r="X96" s="1621"/>
      <c r="Y96" s="1621"/>
      <c r="Z96" s="1621"/>
      <c r="AA96" s="1621"/>
      <c r="AB96" s="1621"/>
      <c r="AC96" s="1621"/>
      <c r="AD96" s="1621"/>
      <c r="AE96" s="1621"/>
      <c r="AF96" s="1621"/>
      <c r="AG96" s="1621"/>
      <c r="AH96" s="1621"/>
      <c r="AI96" s="1621"/>
      <c r="AJ96" s="1621"/>
      <c r="AK96" s="1623"/>
    </row>
    <row r="97" spans="2:38" ht="15" hidden="1" customHeight="1" x14ac:dyDescent="0.4">
      <c r="C97" s="58"/>
      <c r="D97" s="1648" t="s">
        <v>304</v>
      </c>
      <c r="E97" s="1649"/>
      <c r="F97" s="1649"/>
      <c r="G97" s="1649"/>
      <c r="H97" s="1649"/>
      <c r="I97" s="1649"/>
      <c r="J97" s="1649"/>
      <c r="K97" s="1650"/>
      <c r="L97" s="1651" t="str">
        <f>IF(入力シート!M14&lt;&gt;"",項目マップ!C52,"")</f>
        <v/>
      </c>
      <c r="M97" s="1652"/>
      <c r="N97" s="1652"/>
      <c r="O97" s="1652"/>
      <c r="P97" s="1652"/>
      <c r="Q97" s="1652"/>
      <c r="R97" s="1652"/>
      <c r="S97" s="1652"/>
      <c r="T97" s="1652"/>
      <c r="U97" s="1652"/>
      <c r="V97" s="1652"/>
      <c r="W97" s="1652"/>
      <c r="X97" s="1652"/>
      <c r="Y97" s="1652"/>
      <c r="Z97" s="1652"/>
      <c r="AA97" s="1652"/>
      <c r="AB97" s="1652"/>
      <c r="AC97" s="1652"/>
      <c r="AD97" s="1652"/>
      <c r="AE97" s="1652"/>
      <c r="AF97" s="1652"/>
      <c r="AG97" s="1652"/>
      <c r="AH97" s="1652"/>
      <c r="AI97" s="1652"/>
      <c r="AJ97" s="1652"/>
      <c r="AK97" s="1653"/>
    </row>
    <row r="98" spans="2:38" ht="15" hidden="1" customHeight="1" x14ac:dyDescent="0.4">
      <c r="C98" s="58"/>
      <c r="D98" s="1620" t="s">
        <v>289</v>
      </c>
      <c r="E98" s="1621"/>
      <c r="F98" s="1621"/>
      <c r="G98" s="1621"/>
      <c r="H98" s="1621"/>
      <c r="I98" s="1621"/>
      <c r="J98" s="1621"/>
      <c r="K98" s="1621"/>
      <c r="L98" s="1654" t="str">
        <f>IF(入力シート!M14&lt;&gt;"",項目マップ!C53,"")</f>
        <v/>
      </c>
      <c r="M98" s="1655"/>
      <c r="N98" s="1655"/>
      <c r="O98" s="1655"/>
      <c r="P98" s="1655"/>
      <c r="Q98" s="1655"/>
      <c r="R98" s="1655"/>
      <c r="S98" s="1655"/>
      <c r="T98" s="1655"/>
      <c r="U98" s="1655"/>
      <c r="V98" s="1655"/>
      <c r="W98" s="1655"/>
      <c r="X98" s="1655"/>
      <c r="Y98" s="1655"/>
      <c r="Z98" s="1655"/>
      <c r="AA98" s="1655"/>
      <c r="AB98" s="1655"/>
      <c r="AC98" s="1655"/>
      <c r="AD98" s="1655"/>
      <c r="AE98" s="1655"/>
      <c r="AF98" s="1655"/>
      <c r="AG98" s="1655"/>
      <c r="AH98" s="1655"/>
      <c r="AI98" s="1655"/>
      <c r="AJ98" s="1655"/>
      <c r="AK98" s="1656"/>
    </row>
    <row r="99" spans="2:38" ht="15" hidden="1" customHeight="1" x14ac:dyDescent="0.4">
      <c r="C99" s="58"/>
      <c r="D99" s="1620" t="s">
        <v>290</v>
      </c>
      <c r="E99" s="1621"/>
      <c r="F99" s="1621"/>
      <c r="G99" s="1621"/>
      <c r="H99" s="1621"/>
      <c r="I99" s="1621"/>
      <c r="J99" s="1621"/>
      <c r="K99" s="1621"/>
      <c r="L99" s="1622" t="str">
        <f>IF(入力シート!M14&lt;&gt;"",項目マップ!C54,"")</f>
        <v/>
      </c>
      <c r="M99" s="1621"/>
      <c r="N99" s="1621"/>
      <c r="O99" s="1621"/>
      <c r="P99" s="1621"/>
      <c r="Q99" s="1621"/>
      <c r="R99" s="1621"/>
      <c r="S99" s="1621"/>
      <c r="T99" s="1621"/>
      <c r="U99" s="1621"/>
      <c r="V99" s="1621"/>
      <c r="W99" s="1621"/>
      <c r="X99" s="1621"/>
      <c r="Y99" s="1621"/>
      <c r="Z99" s="1621"/>
      <c r="AA99" s="1621"/>
      <c r="AB99" s="1621"/>
      <c r="AC99" s="1621"/>
      <c r="AD99" s="1621"/>
      <c r="AE99" s="1621"/>
      <c r="AF99" s="1621"/>
      <c r="AG99" s="1621"/>
      <c r="AH99" s="1621"/>
      <c r="AI99" s="1621"/>
      <c r="AJ99" s="1621"/>
      <c r="AK99" s="1623"/>
    </row>
    <row r="100" spans="2:38" ht="15" hidden="1" customHeight="1" x14ac:dyDescent="0.4">
      <c r="C100" s="58"/>
      <c r="D100" s="1620" t="s">
        <v>291</v>
      </c>
      <c r="E100" s="1621"/>
      <c r="F100" s="1621"/>
      <c r="G100" s="1621"/>
      <c r="H100" s="1621"/>
      <c r="I100" s="1621"/>
      <c r="J100" s="1621"/>
      <c r="K100" s="1621"/>
      <c r="L100" s="1622" t="str">
        <f>IF(入力シート!M14&lt;&gt;"",項目マップ!C55,"")</f>
        <v/>
      </c>
      <c r="M100" s="1621"/>
      <c r="N100" s="1621"/>
      <c r="O100" s="1621"/>
      <c r="P100" s="1621"/>
      <c r="Q100" s="1621"/>
      <c r="R100" s="1621"/>
      <c r="S100" s="1621"/>
      <c r="T100" s="1621"/>
      <c r="U100" s="1621"/>
      <c r="V100" s="1621"/>
      <c r="W100" s="1621"/>
      <c r="X100" s="1621"/>
      <c r="Y100" s="1621"/>
      <c r="Z100" s="1621"/>
      <c r="AA100" s="1621"/>
      <c r="AB100" s="1621"/>
      <c r="AC100" s="1621"/>
      <c r="AD100" s="1621"/>
      <c r="AE100" s="1621"/>
      <c r="AF100" s="1621"/>
      <c r="AG100" s="1621"/>
      <c r="AH100" s="1621"/>
      <c r="AI100" s="1621"/>
      <c r="AJ100" s="1621"/>
      <c r="AK100" s="1623"/>
    </row>
    <row r="101" spans="2:38" ht="15" hidden="1" customHeight="1" x14ac:dyDescent="0.4">
      <c r="C101" s="59"/>
      <c r="D101" s="1624" t="s">
        <v>305</v>
      </c>
      <c r="E101" s="1625"/>
      <c r="F101" s="1625"/>
      <c r="G101" s="1625"/>
      <c r="H101" s="1625"/>
      <c r="I101" s="1625"/>
      <c r="J101" s="1625"/>
      <c r="K101" s="1625"/>
      <c r="L101" s="1626" t="str">
        <f>IF(入力シート!M14&lt;&gt;"",項目マップ!C56,"")</f>
        <v/>
      </c>
      <c r="M101" s="1625"/>
      <c r="N101" s="1625"/>
      <c r="O101" s="1625"/>
      <c r="P101" s="1625"/>
      <c r="Q101" s="1625"/>
      <c r="R101" s="1625"/>
      <c r="S101" s="1625"/>
      <c r="T101" s="1625"/>
      <c r="U101" s="1625"/>
      <c r="V101" s="1625"/>
      <c r="W101" s="1625"/>
      <c r="X101" s="1625"/>
      <c r="Y101" s="1625"/>
      <c r="Z101" s="1625"/>
      <c r="AA101" s="1625"/>
      <c r="AB101" s="1625"/>
      <c r="AC101" s="1625"/>
      <c r="AD101" s="1625"/>
      <c r="AE101" s="1625"/>
      <c r="AF101" s="1625"/>
      <c r="AG101" s="1625"/>
      <c r="AH101" s="1625"/>
      <c r="AI101" s="1625"/>
      <c r="AJ101" s="1625"/>
      <c r="AK101" s="1627"/>
    </row>
    <row r="102" spans="2:38" ht="14.1" hidden="1" customHeight="1" x14ac:dyDescent="0.4"/>
    <row r="103" spans="2:38" ht="14.1" hidden="1" customHeight="1" x14ac:dyDescent="0.4"/>
    <row r="104" spans="2:38" ht="15.95" hidden="1" customHeight="1" x14ac:dyDescent="0.4">
      <c r="B104" s="1498" t="s">
        <v>306</v>
      </c>
      <c r="C104" s="1498"/>
      <c r="D104" s="1498"/>
      <c r="E104" s="1498"/>
      <c r="F104" s="1498"/>
      <c r="G104" s="1498"/>
      <c r="H104" s="1498"/>
      <c r="I104" s="1498"/>
      <c r="J104" s="1498"/>
      <c r="K104" s="1498"/>
      <c r="L104" s="1498"/>
      <c r="M104" s="1498"/>
      <c r="N104" s="1498"/>
      <c r="O104" s="1498"/>
      <c r="P104" s="1498"/>
      <c r="Q104" s="1498"/>
      <c r="R104" s="1498"/>
      <c r="S104" s="1498"/>
      <c r="T104" s="1498"/>
      <c r="U104" s="1498"/>
      <c r="V104" s="1498"/>
      <c r="W104" s="1498"/>
      <c r="X104" s="1498"/>
      <c r="Y104" s="1498"/>
      <c r="Z104" s="1498"/>
      <c r="AA104" s="1498"/>
      <c r="AB104" s="1498"/>
      <c r="AC104" s="1498"/>
      <c r="AD104" s="1498"/>
      <c r="AE104" s="1498"/>
      <c r="AF104" s="1498"/>
      <c r="AG104" s="1498"/>
      <c r="AH104" s="1498"/>
      <c r="AI104" s="1498"/>
      <c r="AJ104" s="1498"/>
      <c r="AK104" s="1498"/>
      <c r="AL104" s="1498"/>
    </row>
    <row r="105" spans="2:38" ht="14.1" hidden="1" customHeight="1" x14ac:dyDescent="0.4"/>
    <row r="106" spans="2:38" ht="15" hidden="1" customHeight="1" x14ac:dyDescent="0.4">
      <c r="C106" s="60" t="s">
        <v>270</v>
      </c>
      <c r="D106" s="242" t="s">
        <v>307</v>
      </c>
      <c r="E106" s="242"/>
      <c r="F106" s="242"/>
      <c r="G106" s="242"/>
      <c r="H106" s="242"/>
      <c r="I106" s="242"/>
      <c r="J106" s="242"/>
      <c r="K106" s="242"/>
      <c r="L106" s="2040" t="str">
        <f>IF(入力シート!M14&lt;&gt;"",項目マップ!C57,"")</f>
        <v/>
      </c>
      <c r="M106" s="2041"/>
      <c r="N106" s="2041"/>
      <c r="O106" s="2042"/>
      <c r="P106" s="1913" t="str">
        <f>IF(入力シート!M14&lt;&gt;"",項目マップ!C58,"")</f>
        <v/>
      </c>
      <c r="Q106" s="1914"/>
      <c r="R106" s="1914"/>
      <c r="S106" s="1914"/>
      <c r="T106" s="1914"/>
      <c r="U106" s="1914"/>
      <c r="V106" s="1914"/>
      <c r="W106" s="1914"/>
      <c r="X106" s="1914"/>
      <c r="Y106" s="1914"/>
      <c r="Z106" s="1914"/>
      <c r="AA106" s="265">
        <v>1</v>
      </c>
      <c r="AB106" s="2043" t="s">
        <v>308</v>
      </c>
      <c r="AC106" s="2044"/>
      <c r="AD106" s="2044"/>
      <c r="AE106" s="2044"/>
      <c r="AF106" s="2044"/>
      <c r="AG106" s="2044"/>
      <c r="AH106" s="2044"/>
      <c r="AI106" s="2044"/>
      <c r="AJ106" s="2044"/>
      <c r="AK106" s="2045"/>
    </row>
    <row r="107" spans="2:38" ht="15" hidden="1" customHeight="1" x14ac:dyDescent="0.4">
      <c r="C107" s="72"/>
      <c r="D107" s="1909" t="s">
        <v>527</v>
      </c>
      <c r="E107" s="1910"/>
      <c r="F107" s="1911"/>
      <c r="G107" s="1911"/>
      <c r="H107" s="1911"/>
      <c r="I107" s="1911"/>
      <c r="J107" s="1911"/>
      <c r="K107" s="1912"/>
      <c r="L107" s="2035" t="str">
        <f>IF(入力シート!M14&lt;&gt;"",項目マップ!C59,"")</f>
        <v/>
      </c>
      <c r="M107" s="2036"/>
      <c r="N107" s="2036"/>
      <c r="O107" s="2036"/>
      <c r="P107" s="2036"/>
      <c r="Q107" s="2036"/>
      <c r="R107" s="2036"/>
      <c r="S107" s="2036"/>
      <c r="T107" s="2036"/>
      <c r="U107" s="2036"/>
      <c r="V107" s="2036"/>
      <c r="W107" s="2036"/>
      <c r="X107" s="2036"/>
      <c r="Y107" s="2036"/>
      <c r="Z107" s="2036"/>
      <c r="AA107" s="272">
        <v>2</v>
      </c>
      <c r="AB107" s="2037" t="s">
        <v>309</v>
      </c>
      <c r="AC107" s="2038"/>
      <c r="AD107" s="2038"/>
      <c r="AE107" s="2038"/>
      <c r="AF107" s="2038"/>
      <c r="AG107" s="2038"/>
      <c r="AH107" s="2038"/>
      <c r="AI107" s="2038"/>
      <c r="AJ107" s="2038"/>
      <c r="AK107" s="2039"/>
    </row>
    <row r="108" spans="2:38" ht="14.1" hidden="1" customHeight="1" x14ac:dyDescent="0.4">
      <c r="D108" s="61"/>
      <c r="E108" s="61"/>
    </row>
    <row r="109" spans="2:38" ht="14.1" hidden="1" customHeight="1" x14ac:dyDescent="0.4">
      <c r="C109" s="51" t="s">
        <v>311</v>
      </c>
      <c r="AA109" s="1617" t="str">
        <f>IF(入力シート!M14&lt;&gt;"",項目マップ!C65,"")</f>
        <v/>
      </c>
      <c r="AB109" s="1618"/>
      <c r="AC109" s="1618"/>
      <c r="AD109" s="1618"/>
      <c r="AE109" s="1619"/>
    </row>
    <row r="110" spans="2:38" ht="14.1" hidden="1" customHeight="1" x14ac:dyDescent="0.4"/>
    <row r="111" spans="2:38" ht="14.1" hidden="1" customHeight="1" x14ac:dyDescent="0.4">
      <c r="C111" s="62"/>
      <c r="D111" s="62"/>
      <c r="E111" s="62"/>
      <c r="F111" s="62" t="s">
        <v>312</v>
      </c>
      <c r="G111" s="62"/>
      <c r="H111" s="62"/>
      <c r="I111" s="62"/>
      <c r="J111" s="62"/>
      <c r="K111" s="62"/>
      <c r="L111" s="62"/>
      <c r="M111" s="62"/>
      <c r="N111" s="62"/>
      <c r="O111" s="62"/>
      <c r="P111" s="62"/>
      <c r="Q111" s="62"/>
      <c r="R111" s="62"/>
      <c r="S111" s="62"/>
      <c r="T111" s="62"/>
      <c r="U111" s="62"/>
      <c r="V111" s="62" t="s">
        <v>313</v>
      </c>
      <c r="W111" s="62"/>
      <c r="X111" s="62"/>
      <c r="Y111" s="62"/>
      <c r="Z111" s="62"/>
      <c r="AA111" s="1617" t="str">
        <f>IF(入力シート!M14&lt;&gt;"",項目マップ!C66,"")</f>
        <v/>
      </c>
      <c r="AB111" s="1618"/>
      <c r="AC111" s="1618"/>
      <c r="AD111" s="1618"/>
      <c r="AE111" s="1619"/>
    </row>
    <row r="112" spans="2:38" ht="14.1" hidden="1" customHeight="1" x14ac:dyDescent="0.4"/>
    <row r="113" spans="2:38" ht="14.1" hidden="1" customHeight="1" x14ac:dyDescent="0.4"/>
    <row r="114" spans="2:38" ht="14.1" customHeight="1" x14ac:dyDescent="0.4">
      <c r="B114" s="1537" t="s">
        <v>372</v>
      </c>
      <c r="C114" s="1537"/>
      <c r="D114" s="1537"/>
      <c r="E114" s="1537"/>
      <c r="F114" s="1537"/>
      <c r="G114" s="1538"/>
      <c r="H114" s="1538"/>
      <c r="I114" s="1538"/>
      <c r="J114" s="1538"/>
      <c r="K114" s="1538"/>
      <c r="L114" s="1538"/>
      <c r="M114" s="1538"/>
      <c r="N114" s="1538"/>
      <c r="O114" s="1538"/>
      <c r="P114" s="1538"/>
      <c r="Q114" s="1538"/>
      <c r="R114" s="1538"/>
      <c r="S114" s="1538"/>
      <c r="T114" s="1538"/>
      <c r="U114" s="1538"/>
      <c r="V114" s="1538"/>
      <c r="W114" s="1538"/>
      <c r="X114" s="1538"/>
      <c r="Y114" s="1538"/>
      <c r="Z114" s="1538"/>
      <c r="AA114" s="1538"/>
      <c r="AB114" s="1538"/>
      <c r="AC114" s="1538"/>
      <c r="AD114" s="1538"/>
      <c r="AE114" s="1538"/>
      <c r="AF114" s="1538"/>
      <c r="AG114" s="1538"/>
      <c r="AH114" s="1538"/>
      <c r="AI114" s="1538"/>
      <c r="AJ114" s="1538"/>
      <c r="AK114" s="1539" t="s">
        <v>659</v>
      </c>
      <c r="AL114" s="1539"/>
    </row>
    <row r="115" spans="2:38" ht="8.4499999999999993" customHeight="1" x14ac:dyDescent="0.4">
      <c r="B115" s="55"/>
      <c r="C115" s="55"/>
      <c r="D115" s="55"/>
      <c r="E115" s="55"/>
      <c r="F115" s="55"/>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7"/>
      <c r="AL115" s="57"/>
    </row>
    <row r="116" spans="2:38" ht="15.95" customHeight="1" x14ac:dyDescent="0.4">
      <c r="B116" s="1877" t="s">
        <v>770</v>
      </c>
      <c r="C116" s="1877"/>
      <c r="D116" s="1877"/>
      <c r="E116" s="1877"/>
      <c r="F116" s="1877"/>
      <c r="G116" s="1877"/>
      <c r="H116" s="1877"/>
      <c r="I116" s="1877"/>
      <c r="J116" s="1877"/>
      <c r="K116" s="1877"/>
      <c r="L116" s="1877"/>
      <c r="M116" s="1877"/>
      <c r="N116" s="1877"/>
      <c r="O116" s="1877"/>
      <c r="P116" s="1877"/>
      <c r="Q116" s="1877"/>
      <c r="R116" s="1877"/>
      <c r="S116" s="1877"/>
      <c r="T116" s="1877"/>
      <c r="U116" s="1877"/>
      <c r="V116" s="1877"/>
      <c r="W116" s="1877"/>
      <c r="X116" s="1877"/>
      <c r="Y116" s="1877"/>
      <c r="Z116" s="1877"/>
      <c r="AA116" s="1877"/>
      <c r="AB116" s="1877"/>
      <c r="AC116" s="1877"/>
      <c r="AD116" s="1877"/>
      <c r="AE116" s="1877"/>
      <c r="AF116" s="1877"/>
      <c r="AG116" s="1877"/>
      <c r="AH116" s="1877"/>
      <c r="AI116" s="1877"/>
      <c r="AJ116" s="1877"/>
      <c r="AK116" s="1877"/>
      <c r="AL116" s="1877"/>
    </row>
    <row r="117" spans="2:38" ht="8.4499999999999993" customHeight="1" thickBot="1" x14ac:dyDescent="0.45">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row>
    <row r="118" spans="2:38" ht="14.1" hidden="1" customHeight="1" thickBot="1" x14ac:dyDescent="0.45">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row>
    <row r="119" spans="2:38" ht="14.1" customHeight="1" thickBot="1" x14ac:dyDescent="0.45">
      <c r="B119" s="63"/>
      <c r="C119" s="1881" t="s">
        <v>420</v>
      </c>
      <c r="D119" s="1882"/>
      <c r="E119" s="1882"/>
      <c r="F119" s="1882"/>
      <c r="G119" s="1882"/>
      <c r="H119" s="1882"/>
      <c r="I119" s="1882"/>
      <c r="J119" s="1882"/>
      <c r="K119" s="1882"/>
      <c r="L119" s="1882"/>
      <c r="M119" s="1882"/>
      <c r="N119" s="1882"/>
      <c r="O119" s="1882"/>
      <c r="P119" s="1882"/>
      <c r="Q119" s="1882"/>
      <c r="R119" s="1882"/>
      <c r="S119" s="1882"/>
      <c r="T119" s="1882"/>
      <c r="U119" s="1882"/>
      <c r="V119" s="1882"/>
      <c r="W119" s="1882"/>
      <c r="X119" s="1882"/>
      <c r="Y119" s="1882"/>
      <c r="Z119" s="1882"/>
      <c r="AA119" s="1882"/>
      <c r="AB119" s="1882"/>
      <c r="AC119" s="1882"/>
      <c r="AD119" s="1882"/>
      <c r="AE119" s="1882"/>
      <c r="AF119" s="1882"/>
      <c r="AG119" s="1882"/>
      <c r="AH119" s="1882"/>
      <c r="AI119" s="1882"/>
      <c r="AJ119" s="1882"/>
      <c r="AK119" s="1883"/>
      <c r="AL119" s="63"/>
    </row>
    <row r="120" spans="2:38" ht="14.1" customHeight="1" x14ac:dyDescent="0.4">
      <c r="B120" s="63"/>
      <c r="C120" s="1891" t="s">
        <v>894</v>
      </c>
      <c r="D120" s="1892"/>
      <c r="E120" s="1892"/>
      <c r="F120" s="1892"/>
      <c r="G120" s="1892"/>
      <c r="H120" s="1892"/>
      <c r="I120" s="1892"/>
      <c r="J120" s="1892"/>
      <c r="K120" s="1892"/>
      <c r="L120" s="2026" t="str">
        <f>IF(AND(入力シート!M14&lt;&gt;"",項目マップ!C68&lt;&gt;""),項目マップ!C68,"")</f>
        <v/>
      </c>
      <c r="M120" s="2027"/>
      <c r="N120" s="2027"/>
      <c r="O120" s="2027"/>
      <c r="P120" s="2028"/>
      <c r="Q120" s="1878"/>
      <c r="R120" s="1879"/>
      <c r="S120" s="1879"/>
      <c r="T120" s="1879"/>
      <c r="U120" s="1879"/>
      <c r="V120" s="1879"/>
      <c r="W120" s="1879"/>
      <c r="X120" s="1879"/>
      <c r="Y120" s="1879"/>
      <c r="Z120" s="1879"/>
      <c r="AA120" s="1879"/>
      <c r="AB120" s="1879"/>
      <c r="AC120" s="1879"/>
      <c r="AD120" s="1879"/>
      <c r="AE120" s="1879"/>
      <c r="AF120" s="1879"/>
      <c r="AG120" s="1879"/>
      <c r="AH120" s="1879"/>
      <c r="AI120" s="1879"/>
      <c r="AJ120" s="1879"/>
      <c r="AK120" s="1880"/>
      <c r="AL120" s="63"/>
    </row>
    <row r="121" spans="2:38" ht="14.1" customHeight="1" x14ac:dyDescent="0.4">
      <c r="B121" s="63"/>
      <c r="C121" s="1893" t="s">
        <v>895</v>
      </c>
      <c r="D121" s="1894"/>
      <c r="E121" s="1894"/>
      <c r="F121" s="1894"/>
      <c r="G121" s="1894"/>
      <c r="H121" s="1894"/>
      <c r="I121" s="1894"/>
      <c r="J121" s="1894"/>
      <c r="K121" s="1894"/>
      <c r="L121" s="1894"/>
      <c r="M121" s="1894"/>
      <c r="N121" s="1894"/>
      <c r="O121" s="1894"/>
      <c r="P121" s="1894"/>
      <c r="Q121" s="1894"/>
      <c r="R121" s="1894"/>
      <c r="S121" s="1894"/>
      <c r="T121" s="1894"/>
      <c r="U121" s="1894"/>
      <c r="V121" s="1894"/>
      <c r="W121" s="1894"/>
      <c r="X121" s="1894"/>
      <c r="Y121" s="1894"/>
      <c r="Z121" s="1894"/>
      <c r="AA121" s="1894"/>
      <c r="AB121" s="1894"/>
      <c r="AC121" s="1894"/>
      <c r="AD121" s="1894"/>
      <c r="AE121" s="1894"/>
      <c r="AF121" s="1894"/>
      <c r="AG121" s="1894"/>
      <c r="AH121" s="1894"/>
      <c r="AI121" s="1894"/>
      <c r="AJ121" s="1894"/>
      <c r="AK121" s="1895"/>
      <c r="AL121" s="63"/>
    </row>
    <row r="122" spans="2:38" ht="14.1" customHeight="1" x14ac:dyDescent="0.4">
      <c r="B122" s="63"/>
      <c r="C122" s="211"/>
      <c r="D122" s="1844" t="s">
        <v>896</v>
      </c>
      <c r="E122" s="1845"/>
      <c r="F122" s="1845"/>
      <c r="G122" s="1845"/>
      <c r="H122" s="1845"/>
      <c r="I122" s="1845"/>
      <c r="J122" s="1845"/>
      <c r="K122" s="1845"/>
      <c r="L122" s="1845"/>
      <c r="M122" s="1845"/>
      <c r="N122" s="1845"/>
      <c r="O122" s="1845"/>
      <c r="P122" s="1845"/>
      <c r="Q122" s="1845"/>
      <c r="R122" s="1846"/>
      <c r="S122" s="2029" t="str">
        <f>IF(AND(入力シート!M14&lt;&gt;"",項目マップ!C69&lt;&gt;""),項目マップ!C69,"")</f>
        <v/>
      </c>
      <c r="T122" s="2030"/>
      <c r="U122" s="2030"/>
      <c r="V122" s="2030"/>
      <c r="W122" s="2031"/>
      <c r="X122" s="2021"/>
      <c r="Y122" s="1847"/>
      <c r="Z122" s="1847"/>
      <c r="AA122" s="1847"/>
      <c r="AB122" s="1847"/>
      <c r="AC122" s="1847"/>
      <c r="AD122" s="1847"/>
      <c r="AE122" s="1847"/>
      <c r="AF122" s="1847"/>
      <c r="AG122" s="1847"/>
      <c r="AH122" s="1847"/>
      <c r="AI122" s="1847"/>
      <c r="AJ122" s="1847"/>
      <c r="AK122" s="2022"/>
      <c r="AL122" s="63"/>
    </row>
    <row r="123" spans="2:38" ht="14.1" customHeight="1" x14ac:dyDescent="0.4">
      <c r="B123" s="63"/>
      <c r="C123" s="645"/>
      <c r="D123" s="1844" t="s">
        <v>897</v>
      </c>
      <c r="E123" s="1845"/>
      <c r="F123" s="1845"/>
      <c r="G123" s="1845"/>
      <c r="H123" s="1845"/>
      <c r="I123" s="1845"/>
      <c r="J123" s="1845"/>
      <c r="K123" s="1845"/>
      <c r="L123" s="1845"/>
      <c r="M123" s="1845"/>
      <c r="N123" s="1847" t="s">
        <v>898</v>
      </c>
      <c r="O123" s="1847"/>
      <c r="P123" s="1847"/>
      <c r="Q123" s="1847"/>
      <c r="R123" s="1848"/>
      <c r="S123" s="2029" t="str">
        <f>IF(AND(入力シート!M14&lt;&gt;"",項目マップ!C80&lt;&gt;""),項目マップ!C80,"")</f>
        <v/>
      </c>
      <c r="T123" s="2030"/>
      <c r="U123" s="2030"/>
      <c r="V123" s="2030"/>
      <c r="W123" s="2031"/>
      <c r="X123" s="248"/>
      <c r="Y123" s="1847" t="s">
        <v>899</v>
      </c>
      <c r="Z123" s="1847"/>
      <c r="AA123" s="1847"/>
      <c r="AB123" s="1847"/>
      <c r="AC123" s="1848"/>
      <c r="AD123" s="2029" t="str">
        <f>IF(AND(入力シート!M14&lt;&gt;"",項目マップ!C81&lt;&gt;""),項目マップ!C81,"")</f>
        <v/>
      </c>
      <c r="AE123" s="2030"/>
      <c r="AF123" s="2030"/>
      <c r="AG123" s="2030"/>
      <c r="AH123" s="2031"/>
      <c r="AI123" s="248"/>
      <c r="AJ123" s="248"/>
      <c r="AK123" s="210"/>
      <c r="AL123" s="63"/>
    </row>
    <row r="124" spans="2:38" ht="14.1" customHeight="1" x14ac:dyDescent="0.4">
      <c r="B124" s="63"/>
      <c r="C124" s="211"/>
      <c r="D124" s="1844" t="s">
        <v>900</v>
      </c>
      <c r="E124" s="1845"/>
      <c r="F124" s="1845"/>
      <c r="G124" s="1845"/>
      <c r="H124" s="1845"/>
      <c r="I124" s="1845"/>
      <c r="J124" s="1845"/>
      <c r="K124" s="1845"/>
      <c r="L124" s="1845"/>
      <c r="M124" s="1845"/>
      <c r="N124" s="1845"/>
      <c r="O124" s="1845"/>
      <c r="P124" s="1845"/>
      <c r="Q124" s="1845"/>
      <c r="R124" s="1846"/>
      <c r="S124" s="1834" t="str">
        <f>IF(AND(入力シート!M14&lt;&gt;"",項目マップ!C88&lt;&gt;""),項目マップ!C88,"")</f>
        <v/>
      </c>
      <c r="T124" s="1835"/>
      <c r="U124" s="1835"/>
      <c r="V124" s="1835"/>
      <c r="W124" s="1835"/>
      <c r="X124" s="1835"/>
      <c r="Y124" s="1835"/>
      <c r="Z124" s="1835"/>
      <c r="AA124" s="1835"/>
      <c r="AB124" s="1863"/>
      <c r="AC124" s="248"/>
      <c r="AD124" s="248"/>
      <c r="AE124" s="248"/>
      <c r="AF124" s="248"/>
      <c r="AG124" s="248"/>
      <c r="AH124" s="248"/>
      <c r="AI124" s="248"/>
      <c r="AJ124" s="248"/>
      <c r="AK124" s="210"/>
      <c r="AL124" s="63"/>
    </row>
    <row r="125" spans="2:38" ht="14.1" customHeight="1" x14ac:dyDescent="0.4">
      <c r="B125" s="63"/>
      <c r="C125" s="1893" t="s">
        <v>751</v>
      </c>
      <c r="D125" s="1894"/>
      <c r="E125" s="1894"/>
      <c r="F125" s="1894"/>
      <c r="G125" s="1894"/>
      <c r="H125" s="1894"/>
      <c r="I125" s="1894"/>
      <c r="J125" s="1894"/>
      <c r="K125" s="1894"/>
      <c r="L125" s="1894"/>
      <c r="M125" s="1894"/>
      <c r="N125" s="1894"/>
      <c r="O125" s="1894"/>
      <c r="P125" s="1894"/>
      <c r="Q125" s="1894"/>
      <c r="R125" s="1894"/>
      <c r="S125" s="1894"/>
      <c r="T125" s="1894"/>
      <c r="U125" s="1894"/>
      <c r="V125" s="1894"/>
      <c r="W125" s="1894"/>
      <c r="X125" s="1894"/>
      <c r="Y125" s="1894"/>
      <c r="Z125" s="1894"/>
      <c r="AA125" s="1894"/>
      <c r="AB125" s="1894"/>
      <c r="AC125" s="1894"/>
      <c r="AD125" s="1894"/>
      <c r="AE125" s="1894"/>
      <c r="AF125" s="1894"/>
      <c r="AG125" s="1894"/>
      <c r="AH125" s="1894"/>
      <c r="AI125" s="1894"/>
      <c r="AJ125" s="1894"/>
      <c r="AK125" s="1895"/>
      <c r="AL125" s="63"/>
    </row>
    <row r="126" spans="2:38" ht="14.1" hidden="1" customHeight="1" x14ac:dyDescent="0.4">
      <c r="B126" s="63"/>
      <c r="C126" s="211"/>
      <c r="D126" s="2032" t="s">
        <v>423</v>
      </c>
      <c r="E126" s="2033"/>
      <c r="F126" s="2033"/>
      <c r="G126" s="2033"/>
      <c r="H126" s="2033"/>
      <c r="I126" s="2033"/>
      <c r="J126" s="2033"/>
      <c r="K126" s="2033"/>
      <c r="L126" s="2033"/>
      <c r="M126" s="2033"/>
      <c r="N126" s="2033"/>
      <c r="O126" s="2033"/>
      <c r="P126" s="2033"/>
      <c r="Q126" s="2033"/>
      <c r="R126" s="2034"/>
      <c r="S126" s="1852" t="str">
        <f>IF(AND(入力シート!M14&lt;&gt;"",項目マップ!C84&lt;&gt;""),項目マップ!C84,"")</f>
        <v/>
      </c>
      <c r="T126" s="1853"/>
      <c r="U126" s="1853"/>
      <c r="V126" s="1853"/>
      <c r="W126" s="1854"/>
      <c r="X126" s="1855"/>
      <c r="Y126" s="1855"/>
      <c r="Z126" s="1855"/>
      <c r="AA126" s="1855"/>
      <c r="AB126" s="1855"/>
      <c r="AC126" s="1855"/>
      <c r="AD126" s="1855"/>
      <c r="AE126" s="1855"/>
      <c r="AF126" s="1855"/>
      <c r="AG126" s="1855"/>
      <c r="AH126" s="1855"/>
      <c r="AI126" s="1855"/>
      <c r="AJ126" s="1855"/>
      <c r="AK126" s="1856"/>
      <c r="AL126" s="63"/>
    </row>
    <row r="127" spans="2:38" ht="14.1" customHeight="1" x14ac:dyDescent="0.4">
      <c r="B127" s="63"/>
      <c r="C127" s="212"/>
      <c r="D127" s="1834" t="s">
        <v>771</v>
      </c>
      <c r="E127" s="1835"/>
      <c r="F127" s="1835"/>
      <c r="G127" s="1835"/>
      <c r="H127" s="1835"/>
      <c r="I127" s="1835"/>
      <c r="J127" s="1835"/>
      <c r="K127" s="1835"/>
      <c r="L127" s="1835"/>
      <c r="M127" s="1835"/>
      <c r="N127" s="1835"/>
      <c r="O127" s="1835"/>
      <c r="P127" s="1835"/>
      <c r="Q127" s="1835"/>
      <c r="R127" s="1836"/>
      <c r="S127" s="1860" t="str">
        <f>IF(AND(入力シート!M14&lt;&gt;"",項目マップ!C105&lt;&gt;""),項目マップ!C105,"")</f>
        <v/>
      </c>
      <c r="T127" s="1861"/>
      <c r="U127" s="1861"/>
      <c r="V127" s="1861"/>
      <c r="W127" s="1861"/>
      <c r="X127" s="1861"/>
      <c r="Y127" s="1861"/>
      <c r="Z127" s="1861"/>
      <c r="AA127" s="1861"/>
      <c r="AB127" s="1862"/>
      <c r="AC127" s="646"/>
      <c r="AD127" s="2046" t="str">
        <f>IF(AND(入力シート!M14&lt;&gt;"",項目マップ!C106&lt;&gt;""),項目マップ!C106,"")</f>
        <v/>
      </c>
      <c r="AE127" s="2047"/>
      <c r="AF127" s="2047"/>
      <c r="AG127" s="2047"/>
      <c r="AH127" s="2048"/>
      <c r="AI127" s="646" t="s">
        <v>605</v>
      </c>
      <c r="AJ127" s="646"/>
      <c r="AK127" s="647"/>
      <c r="AL127" s="63"/>
    </row>
    <row r="128" spans="2:38" ht="14.1" customHeight="1" x14ac:dyDescent="0.4">
      <c r="B128" s="63"/>
      <c r="C128" s="1893" t="s">
        <v>752</v>
      </c>
      <c r="D128" s="1894"/>
      <c r="E128" s="1894"/>
      <c r="F128" s="1894"/>
      <c r="G128" s="1894"/>
      <c r="H128" s="1894"/>
      <c r="I128" s="1894"/>
      <c r="J128" s="1894"/>
      <c r="K128" s="1894"/>
      <c r="L128" s="1894"/>
      <c r="M128" s="1894"/>
      <c r="N128" s="1894"/>
      <c r="O128" s="1894"/>
      <c r="P128" s="1894"/>
      <c r="Q128" s="1894"/>
      <c r="R128" s="1894"/>
      <c r="S128" s="1894"/>
      <c r="T128" s="1894"/>
      <c r="U128" s="1894"/>
      <c r="V128" s="1894"/>
      <c r="W128" s="1894"/>
      <c r="X128" s="1894"/>
      <c r="Y128" s="1894"/>
      <c r="Z128" s="1894"/>
      <c r="AA128" s="1894"/>
      <c r="AB128" s="1894"/>
      <c r="AC128" s="1894"/>
      <c r="AD128" s="1894"/>
      <c r="AE128" s="1894"/>
      <c r="AF128" s="1894"/>
      <c r="AG128" s="1894"/>
      <c r="AH128" s="1894"/>
      <c r="AI128" s="1894"/>
      <c r="AJ128" s="1894"/>
      <c r="AK128" s="1895"/>
      <c r="AL128" s="63"/>
    </row>
    <row r="129" spans="2:38" ht="14.1" hidden="1" customHeight="1" x14ac:dyDescent="0.4">
      <c r="B129" s="63"/>
      <c r="C129" s="211"/>
      <c r="D129" s="2032"/>
      <c r="E129" s="2033"/>
      <c r="F129" s="2033"/>
      <c r="G129" s="2033"/>
      <c r="H129" s="2033"/>
      <c r="I129" s="2033"/>
      <c r="J129" s="2033"/>
      <c r="K129" s="2033"/>
      <c r="L129" s="2033"/>
      <c r="M129" s="2033"/>
      <c r="N129" s="2033"/>
      <c r="O129" s="2033"/>
      <c r="P129" s="2033"/>
      <c r="Q129" s="2033"/>
      <c r="R129" s="2034"/>
      <c r="S129" s="1852" t="str">
        <f>IF(AND(入力シート!M17&lt;&gt;"",項目マップ!C133&lt;&gt;""),項目マップ!C133,"")</f>
        <v/>
      </c>
      <c r="T129" s="1853"/>
      <c r="U129" s="1853"/>
      <c r="V129" s="1853"/>
      <c r="W129" s="1854"/>
      <c r="X129" s="1855"/>
      <c r="Y129" s="1855"/>
      <c r="Z129" s="1855"/>
      <c r="AA129" s="1855"/>
      <c r="AB129" s="1855"/>
      <c r="AC129" s="1855"/>
      <c r="AD129" s="1855"/>
      <c r="AE129" s="1855"/>
      <c r="AF129" s="1855"/>
      <c r="AG129" s="1855"/>
      <c r="AH129" s="1855"/>
      <c r="AI129" s="1855"/>
      <c r="AJ129" s="1855"/>
      <c r="AK129" s="1856"/>
      <c r="AL129" s="63"/>
    </row>
    <row r="130" spans="2:38" ht="14.1" customHeight="1" x14ac:dyDescent="0.4">
      <c r="B130" s="63"/>
      <c r="C130" s="661"/>
      <c r="D130" s="1864" t="s">
        <v>755</v>
      </c>
      <c r="E130" s="1864"/>
      <c r="F130" s="1864"/>
      <c r="G130" s="1864"/>
      <c r="H130" s="1864"/>
      <c r="I130" s="1864"/>
      <c r="J130" s="1864"/>
      <c r="K130" s="1864"/>
      <c r="L130" s="1864"/>
      <c r="M130" s="1864"/>
      <c r="N130" s="1864" t="s">
        <v>663</v>
      </c>
      <c r="O130" s="1864"/>
      <c r="P130" s="1864"/>
      <c r="Q130" s="1864" t="s">
        <v>756</v>
      </c>
      <c r="R130" s="1864"/>
      <c r="S130" s="1865" t="s">
        <v>902</v>
      </c>
      <c r="T130" s="1865"/>
      <c r="U130" s="1865"/>
      <c r="V130" s="1865"/>
      <c r="W130" s="1865"/>
      <c r="X130" s="1865"/>
      <c r="Y130" s="1865"/>
      <c r="Z130" s="1865"/>
      <c r="AA130" s="2018" t="str">
        <f>IF(AND(入力シート!$M$14&lt;&gt;"",項目マップ!C119&lt;&gt;""),項目マップ!C119,"")</f>
        <v/>
      </c>
      <c r="AB130" s="2018"/>
      <c r="AC130" s="649" t="s">
        <v>756</v>
      </c>
      <c r="AD130" s="650"/>
      <c r="AE130" s="650"/>
      <c r="AF130" s="650"/>
      <c r="AG130" s="650"/>
      <c r="AH130" s="650"/>
      <c r="AI130" s="650"/>
      <c r="AJ130" s="650"/>
      <c r="AK130" s="651"/>
      <c r="AL130" s="63"/>
    </row>
    <row r="131" spans="2:38" customFormat="1" ht="14.1" customHeight="1" x14ac:dyDescent="0.4">
      <c r="C131" s="661"/>
      <c r="D131" s="652"/>
      <c r="E131" s="653"/>
      <c r="F131" s="653"/>
      <c r="G131" s="653"/>
      <c r="H131" s="653"/>
      <c r="I131" s="653"/>
      <c r="J131" s="653"/>
      <c r="K131" s="653"/>
      <c r="L131" s="653"/>
      <c r="M131" s="653"/>
      <c r="N131" s="653"/>
      <c r="O131" s="653"/>
      <c r="P131" s="653"/>
      <c r="Q131" s="653"/>
      <c r="R131" s="654"/>
      <c r="S131" s="1843" t="s">
        <v>903</v>
      </c>
      <c r="T131" s="1843"/>
      <c r="U131" s="1843"/>
      <c r="V131" s="1843"/>
      <c r="W131" s="1843"/>
      <c r="X131" s="1843"/>
      <c r="Y131" s="1843"/>
      <c r="Z131" s="1843"/>
      <c r="AA131" s="2019" t="str">
        <f>IF(AND(入力シート!$M$14&lt;&gt;"",項目マップ!C120&lt;&gt;""),項目マップ!C120,"")</f>
        <v/>
      </c>
      <c r="AB131" s="2020"/>
      <c r="AC131" s="655" t="s">
        <v>756</v>
      </c>
      <c r="AD131" s="635"/>
      <c r="AE131" s="635"/>
      <c r="AF131" s="635"/>
      <c r="AG131" s="635"/>
      <c r="AH131" s="635"/>
      <c r="AI131" s="635"/>
      <c r="AJ131" s="635"/>
      <c r="AK131" s="468"/>
    </row>
    <row r="132" spans="2:38" customFormat="1" ht="14.1" customHeight="1" x14ac:dyDescent="0.4">
      <c r="C132" s="661"/>
      <c r="D132" s="652"/>
      <c r="E132" s="653"/>
      <c r="F132" s="653"/>
      <c r="G132" s="653"/>
      <c r="H132" s="653"/>
      <c r="I132" s="653"/>
      <c r="J132" s="653"/>
      <c r="K132" s="653"/>
      <c r="L132" s="653"/>
      <c r="M132" s="653"/>
      <c r="N132" s="653"/>
      <c r="O132" s="653"/>
      <c r="P132" s="653"/>
      <c r="Q132" s="653"/>
      <c r="R132" s="654"/>
      <c r="S132" s="1837" t="s">
        <v>904</v>
      </c>
      <c r="T132" s="1837"/>
      <c r="U132" s="1837"/>
      <c r="V132" s="1837"/>
      <c r="W132" s="1837"/>
      <c r="X132" s="1837"/>
      <c r="Y132" s="1837"/>
      <c r="Z132" s="1837"/>
      <c r="AA132" s="2011" t="str">
        <f>IF(AND(入力シート!$M$14&lt;&gt;"",項目マップ!C121&lt;&gt;""),項目マップ!C121,"")</f>
        <v/>
      </c>
      <c r="AB132" s="2012"/>
      <c r="AC132" s="655" t="s">
        <v>756</v>
      </c>
      <c r="AD132" s="635"/>
      <c r="AE132" s="635"/>
      <c r="AF132" s="635"/>
      <c r="AG132" s="635"/>
      <c r="AH132" s="635"/>
      <c r="AI132" s="635"/>
      <c r="AJ132" s="635"/>
      <c r="AK132" s="468"/>
    </row>
    <row r="133" spans="2:38" customFormat="1" ht="14.1" customHeight="1" x14ac:dyDescent="0.4">
      <c r="C133" s="661"/>
      <c r="D133" s="652"/>
      <c r="E133" s="653"/>
      <c r="F133" s="653"/>
      <c r="G133" s="653"/>
      <c r="H133" s="653"/>
      <c r="I133" s="653"/>
      <c r="J133" s="653"/>
      <c r="K133" s="653"/>
      <c r="L133" s="653"/>
      <c r="M133" s="653"/>
      <c r="N133" s="653"/>
      <c r="O133" s="653"/>
      <c r="P133" s="653"/>
      <c r="Q133" s="653"/>
      <c r="R133" s="654"/>
      <c r="S133" s="1837" t="s">
        <v>905</v>
      </c>
      <c r="T133" s="1837"/>
      <c r="U133" s="1837"/>
      <c r="V133" s="1837"/>
      <c r="W133" s="1837"/>
      <c r="X133" s="1837"/>
      <c r="Y133" s="1837"/>
      <c r="Z133" s="1837"/>
      <c r="AA133" s="2011" t="str">
        <f>IF(AND(入力シート!$M$14&lt;&gt;"",項目マップ!C122&lt;&gt;""),項目マップ!C122,"")</f>
        <v/>
      </c>
      <c r="AB133" s="2012"/>
      <c r="AC133" s="655" t="s">
        <v>756</v>
      </c>
      <c r="AD133" s="635"/>
      <c r="AE133" s="635"/>
      <c r="AF133" s="635"/>
      <c r="AG133" s="635"/>
      <c r="AH133" s="635"/>
      <c r="AI133" s="635"/>
      <c r="AJ133" s="635"/>
      <c r="AK133" s="468"/>
    </row>
    <row r="134" spans="2:38" customFormat="1" ht="14.1" customHeight="1" x14ac:dyDescent="0.4">
      <c r="C134" s="661"/>
      <c r="D134" s="652"/>
      <c r="E134" s="653"/>
      <c r="F134" s="653"/>
      <c r="G134" s="653"/>
      <c r="H134" s="653"/>
      <c r="I134" s="653"/>
      <c r="J134" s="653"/>
      <c r="K134" s="653"/>
      <c r="L134" s="653"/>
      <c r="M134" s="653"/>
      <c r="N134" s="653"/>
      <c r="O134" s="653"/>
      <c r="P134" s="653"/>
      <c r="Q134" s="653"/>
      <c r="R134" s="654"/>
      <c r="S134" s="1837" t="s">
        <v>906</v>
      </c>
      <c r="T134" s="1837"/>
      <c r="U134" s="1837"/>
      <c r="V134" s="1837"/>
      <c r="W134" s="1837"/>
      <c r="X134" s="1837"/>
      <c r="Y134" s="1837"/>
      <c r="Z134" s="1837"/>
      <c r="AA134" s="2011" t="str">
        <f>IF(AND(入力シート!$M$14&lt;&gt;"",項目マップ!C123&lt;&gt;""),項目マップ!C123,"")</f>
        <v/>
      </c>
      <c r="AB134" s="2012"/>
      <c r="AC134" s="655" t="s">
        <v>756</v>
      </c>
      <c r="AD134" s="635"/>
      <c r="AE134" s="635"/>
      <c r="AF134" s="635"/>
      <c r="AG134" s="635"/>
      <c r="AH134" s="635"/>
      <c r="AI134" s="635"/>
      <c r="AJ134" s="635"/>
      <c r="AK134" s="468"/>
    </row>
    <row r="135" spans="2:38" customFormat="1" ht="14.1" customHeight="1" x14ac:dyDescent="0.4">
      <c r="C135" s="661"/>
      <c r="D135" s="652"/>
      <c r="E135" s="653"/>
      <c r="F135" s="653"/>
      <c r="G135" s="653"/>
      <c r="H135" s="653"/>
      <c r="I135" s="653"/>
      <c r="J135" s="653"/>
      <c r="K135" s="653"/>
      <c r="L135" s="653"/>
      <c r="M135" s="653"/>
      <c r="N135" s="653"/>
      <c r="O135" s="653"/>
      <c r="P135" s="653"/>
      <c r="Q135" s="653"/>
      <c r="R135" s="654"/>
      <c r="S135" s="1837" t="s">
        <v>907</v>
      </c>
      <c r="T135" s="1837"/>
      <c r="U135" s="1837"/>
      <c r="V135" s="1837"/>
      <c r="W135" s="1837"/>
      <c r="X135" s="1837"/>
      <c r="Y135" s="1837"/>
      <c r="Z135" s="1837"/>
      <c r="AA135" s="2011" t="str">
        <f>IF(AND(入力シート!$M$14&lt;&gt;"",項目マップ!C124&lt;&gt;""),項目マップ!C124,"")</f>
        <v/>
      </c>
      <c r="AB135" s="2012"/>
      <c r="AC135" s="655" t="s">
        <v>756</v>
      </c>
      <c r="AD135" s="635"/>
      <c r="AE135" s="635"/>
      <c r="AF135" s="635"/>
      <c r="AG135" s="635"/>
      <c r="AH135" s="635"/>
      <c r="AI135" s="635"/>
      <c r="AJ135" s="635"/>
      <c r="AK135" s="468"/>
    </row>
    <row r="136" spans="2:38" customFormat="1" ht="14.1" customHeight="1" x14ac:dyDescent="0.4">
      <c r="C136" s="661"/>
      <c r="D136" s="652"/>
      <c r="E136" s="653"/>
      <c r="F136" s="653"/>
      <c r="G136" s="653"/>
      <c r="H136" s="653"/>
      <c r="I136" s="653"/>
      <c r="J136" s="653"/>
      <c r="K136" s="653"/>
      <c r="L136" s="653"/>
      <c r="M136" s="653"/>
      <c r="N136" s="653"/>
      <c r="O136" s="653"/>
      <c r="P136" s="653"/>
      <c r="Q136" s="653"/>
      <c r="R136" s="654"/>
      <c r="S136" s="1837" t="s">
        <v>908</v>
      </c>
      <c r="T136" s="1837"/>
      <c r="U136" s="1837"/>
      <c r="V136" s="1837"/>
      <c r="W136" s="1837"/>
      <c r="X136" s="1837"/>
      <c r="Y136" s="1837"/>
      <c r="Z136" s="1837"/>
      <c r="AA136" s="2011" t="str">
        <f>IF(AND(入力シート!$M$14&lt;&gt;"",項目マップ!C125&lt;&gt;""),項目マップ!C125,"")</f>
        <v/>
      </c>
      <c r="AB136" s="2012"/>
      <c r="AC136" s="655" t="s">
        <v>756</v>
      </c>
      <c r="AD136" s="635"/>
      <c r="AE136" s="635"/>
      <c r="AF136" s="635"/>
      <c r="AG136" s="635"/>
      <c r="AH136" s="635"/>
      <c r="AI136" s="635"/>
      <c r="AJ136" s="635"/>
      <c r="AK136" s="468"/>
    </row>
    <row r="137" spans="2:38" customFormat="1" ht="14.1" customHeight="1" x14ac:dyDescent="0.4">
      <c r="C137" s="661"/>
      <c r="D137" s="652"/>
      <c r="E137" s="653"/>
      <c r="F137" s="653"/>
      <c r="G137" s="653"/>
      <c r="H137" s="653"/>
      <c r="I137" s="653"/>
      <c r="J137" s="653"/>
      <c r="K137" s="653"/>
      <c r="L137" s="653"/>
      <c r="M137" s="653"/>
      <c r="N137" s="653"/>
      <c r="O137" s="653"/>
      <c r="P137" s="653"/>
      <c r="Q137" s="653"/>
      <c r="R137" s="654"/>
      <c r="S137" s="1837" t="s">
        <v>909</v>
      </c>
      <c r="T137" s="1837"/>
      <c r="U137" s="1837"/>
      <c r="V137" s="1837"/>
      <c r="W137" s="1837"/>
      <c r="X137" s="1837"/>
      <c r="Y137" s="1837"/>
      <c r="Z137" s="1837"/>
      <c r="AA137" s="2011" t="str">
        <f>IF(AND(入力シート!$M$14&lt;&gt;"",項目マップ!C126&lt;&gt;""),項目マップ!C126,"")</f>
        <v/>
      </c>
      <c r="AB137" s="2012"/>
      <c r="AC137" s="655" t="s">
        <v>756</v>
      </c>
      <c r="AD137" s="635"/>
      <c r="AE137" s="635"/>
      <c r="AF137" s="635"/>
      <c r="AG137" s="635"/>
      <c r="AH137" s="635"/>
      <c r="AI137" s="635"/>
      <c r="AJ137" s="635"/>
      <c r="AK137" s="468"/>
    </row>
    <row r="138" spans="2:38" customFormat="1" ht="14.1" customHeight="1" x14ac:dyDescent="0.4">
      <c r="C138" s="661"/>
      <c r="D138" s="652"/>
      <c r="E138" s="653"/>
      <c r="F138" s="653"/>
      <c r="G138" s="653"/>
      <c r="H138" s="653"/>
      <c r="I138" s="653"/>
      <c r="J138" s="653"/>
      <c r="K138" s="653"/>
      <c r="L138" s="653"/>
      <c r="M138" s="653"/>
      <c r="N138" s="653"/>
      <c r="O138" s="653"/>
      <c r="P138" s="653"/>
      <c r="Q138" s="653"/>
      <c r="R138" s="654"/>
      <c r="S138" s="1837" t="str">
        <f>IF(AND(入力シート!$M$14&lt;&gt;"",項目マップ!C130&lt;&gt;""),項目マップ!C130,"")</f>
        <v/>
      </c>
      <c r="T138" s="1837"/>
      <c r="U138" s="1837"/>
      <c r="V138" s="1837"/>
      <c r="W138" s="1837"/>
      <c r="X138" s="1837"/>
      <c r="Y138" s="1837"/>
      <c r="Z138" s="1837"/>
      <c r="AA138" s="2011" t="str">
        <f>IF(AND(入力シート!$M$14&lt;&gt;"",項目マップ!C127&lt;&gt;""),項目マップ!C127,"")</f>
        <v/>
      </c>
      <c r="AB138" s="2012"/>
      <c r="AC138" s="655" t="s">
        <v>756</v>
      </c>
      <c r="AD138" s="635"/>
      <c r="AE138" s="635"/>
      <c r="AF138" s="635"/>
      <c r="AG138" s="635"/>
      <c r="AH138" s="635"/>
      <c r="AI138" s="635"/>
      <c r="AJ138" s="635"/>
      <c r="AK138" s="468"/>
    </row>
    <row r="139" spans="2:38" customFormat="1" ht="14.1" customHeight="1" x14ac:dyDescent="0.4">
      <c r="C139" s="661"/>
      <c r="D139" s="652"/>
      <c r="E139" s="653"/>
      <c r="F139" s="653"/>
      <c r="G139" s="653"/>
      <c r="H139" s="653"/>
      <c r="I139" s="653"/>
      <c r="J139" s="653"/>
      <c r="K139" s="653"/>
      <c r="L139" s="653"/>
      <c r="M139" s="653"/>
      <c r="N139" s="653"/>
      <c r="O139" s="653"/>
      <c r="P139" s="653"/>
      <c r="Q139" s="653"/>
      <c r="R139" s="654"/>
      <c r="S139" s="2008" t="str">
        <f>IF(AND(入力シート!$M$14&lt;&gt;"",項目マップ!C131&lt;&gt;""),項目マップ!C131,"")</f>
        <v/>
      </c>
      <c r="T139" s="2009"/>
      <c r="U139" s="2009"/>
      <c r="V139" s="2009"/>
      <c r="W139" s="2009"/>
      <c r="X139" s="2009"/>
      <c r="Y139" s="2009"/>
      <c r="Z139" s="2010"/>
      <c r="AA139" s="2011" t="str">
        <f>IF(AND(入力シート!$M$14&lt;&gt;"",項目マップ!C128&lt;&gt;""),項目マップ!C128,"")</f>
        <v/>
      </c>
      <c r="AB139" s="2012"/>
      <c r="AC139" s="655" t="s">
        <v>756</v>
      </c>
      <c r="AD139" s="635"/>
      <c r="AE139" s="635"/>
      <c r="AF139" s="635"/>
      <c r="AG139" s="635"/>
      <c r="AH139" s="635"/>
      <c r="AI139" s="635"/>
      <c r="AJ139" s="635"/>
      <c r="AK139" s="468"/>
    </row>
    <row r="140" spans="2:38" customFormat="1" ht="14.1" customHeight="1" x14ac:dyDescent="0.4">
      <c r="C140" s="662"/>
      <c r="D140" s="656"/>
      <c r="E140" s="657"/>
      <c r="F140" s="657"/>
      <c r="G140" s="657"/>
      <c r="H140" s="657"/>
      <c r="I140" s="657"/>
      <c r="J140" s="657"/>
      <c r="K140" s="657"/>
      <c r="L140" s="657"/>
      <c r="M140" s="657"/>
      <c r="N140" s="657"/>
      <c r="O140" s="657"/>
      <c r="P140" s="657"/>
      <c r="Q140" s="657"/>
      <c r="R140" s="658"/>
      <c r="S140" s="2013" t="str">
        <f>IF(AND(入力シート!$M$14&lt;&gt;"",項目マップ!C132&lt;&gt;""),項目マップ!C132,"")</f>
        <v/>
      </c>
      <c r="T140" s="2014"/>
      <c r="U140" s="2014"/>
      <c r="V140" s="2014"/>
      <c r="W140" s="2014"/>
      <c r="X140" s="2014"/>
      <c r="Y140" s="2014"/>
      <c r="Z140" s="2015"/>
      <c r="AA140" s="2016" t="str">
        <f>IF(AND(入力シート!$M$14&lt;&gt;"",項目マップ!C129&lt;&gt;""),項目マップ!C129,"")</f>
        <v/>
      </c>
      <c r="AB140" s="2017"/>
      <c r="AC140" s="659" t="s">
        <v>756</v>
      </c>
      <c r="AD140" s="660"/>
      <c r="AE140" s="660"/>
      <c r="AF140" s="660"/>
      <c r="AG140" s="660"/>
      <c r="AH140" s="660"/>
      <c r="AI140" s="660"/>
      <c r="AJ140" s="660"/>
      <c r="AK140" s="471"/>
    </row>
    <row r="141" spans="2:38" customFormat="1" ht="14.1" customHeight="1" thickBot="1" x14ac:dyDescent="0.45"/>
    <row r="142" spans="2:38" ht="27.95" hidden="1" customHeight="1" x14ac:dyDescent="0.4">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row>
    <row r="143" spans="2:38" ht="20.45" hidden="1" customHeight="1" x14ac:dyDescent="0.4">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row>
    <row r="144" spans="2:38" ht="14.1" customHeight="1" thickBot="1" x14ac:dyDescent="0.45">
      <c r="B144" s="63"/>
      <c r="C144" s="1881" t="s">
        <v>419</v>
      </c>
      <c r="D144" s="1882"/>
      <c r="E144" s="1882"/>
      <c r="F144" s="1882"/>
      <c r="G144" s="1882"/>
      <c r="H144" s="1882"/>
      <c r="I144" s="1882"/>
      <c r="J144" s="1882"/>
      <c r="K144" s="1882"/>
      <c r="L144" s="1882"/>
      <c r="M144" s="1882"/>
      <c r="N144" s="1882"/>
      <c r="O144" s="1882"/>
      <c r="P144" s="1882"/>
      <c r="Q144" s="1882"/>
      <c r="R144" s="1882"/>
      <c r="S144" s="1882"/>
      <c r="T144" s="1882"/>
      <c r="U144" s="1882"/>
      <c r="V144" s="1882"/>
      <c r="W144" s="1882"/>
      <c r="X144" s="1882"/>
      <c r="Y144" s="1882"/>
      <c r="Z144" s="1882"/>
      <c r="AA144" s="1882"/>
      <c r="AB144" s="1882"/>
      <c r="AC144" s="1882"/>
      <c r="AD144" s="1882"/>
      <c r="AE144" s="1882"/>
      <c r="AF144" s="1882"/>
      <c r="AG144" s="1882"/>
      <c r="AH144" s="1882"/>
      <c r="AI144" s="1882"/>
      <c r="AJ144" s="1882"/>
      <c r="AK144" s="1883"/>
      <c r="AL144" s="63"/>
    </row>
    <row r="145" spans="2:73" ht="8.4499999999999993" customHeight="1" x14ac:dyDescent="0.4">
      <c r="B145" s="6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63"/>
    </row>
    <row r="146" spans="2:73" ht="15" customHeight="1" x14ac:dyDescent="0.4">
      <c r="B146" s="63"/>
      <c r="C146" s="63"/>
      <c r="D146" s="1613" t="s">
        <v>314</v>
      </c>
      <c r="E146" s="1613"/>
      <c r="F146" s="1613"/>
      <c r="G146" s="1613"/>
      <c r="H146" s="1613"/>
      <c r="I146" s="1613"/>
      <c r="J146" s="1613"/>
      <c r="K146" s="1613"/>
      <c r="L146" s="1613"/>
      <c r="M146" s="1613"/>
      <c r="N146" s="1614" t="str">
        <f>IF(AND(入力シート!M14&lt;&gt;"",項目マップ!C180&lt;&gt;""),項目マップ!C180,"")</f>
        <v/>
      </c>
      <c r="O146" s="1615"/>
      <c r="P146" s="1616"/>
      <c r="Q146" s="51" t="s">
        <v>315</v>
      </c>
      <c r="S146" s="64" t="s">
        <v>316</v>
      </c>
      <c r="AJ146" s="63"/>
      <c r="AK146" s="63"/>
      <c r="AL146" s="63"/>
    </row>
    <row r="147" spans="2:73" ht="8.4499999999999993" customHeight="1" x14ac:dyDescent="0.4">
      <c r="B147" s="63"/>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63"/>
    </row>
    <row r="148" spans="2:73" ht="14.1" customHeight="1" x14ac:dyDescent="0.4">
      <c r="C148" s="65" t="s">
        <v>270</v>
      </c>
      <c r="D148" s="66" t="s">
        <v>683</v>
      </c>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7"/>
      <c r="AO148" s="1597"/>
      <c r="AP148" s="1597"/>
      <c r="AQ148" s="1597"/>
      <c r="AR148" s="1597"/>
      <c r="AS148" s="1597"/>
      <c r="AT148" s="1597"/>
      <c r="AU148" s="1597"/>
      <c r="AV148" s="1597"/>
      <c r="AW148" s="1597"/>
      <c r="AX148" s="1597"/>
      <c r="AY148" s="1597"/>
      <c r="AZ148" s="1597"/>
      <c r="BA148" s="1597"/>
      <c r="BB148" s="1597"/>
      <c r="BC148" s="1597"/>
      <c r="BD148" s="1597"/>
      <c r="BE148" s="1597"/>
      <c r="BF148" s="1597"/>
      <c r="BG148" s="1597"/>
      <c r="BH148" s="1597"/>
      <c r="BI148" s="1597"/>
      <c r="BJ148" s="1597"/>
      <c r="BK148" s="1597"/>
      <c r="BL148" s="1597"/>
      <c r="BM148" s="1597"/>
      <c r="BN148" s="1597"/>
      <c r="BO148" s="1597"/>
      <c r="BP148" s="1597"/>
      <c r="BQ148" s="1597"/>
      <c r="BR148" s="1597"/>
      <c r="BS148" s="1597"/>
      <c r="BT148" s="1597"/>
      <c r="BU148" s="1597"/>
    </row>
    <row r="149" spans="2:73" ht="8.4499999999999993" customHeight="1" x14ac:dyDescent="0.4">
      <c r="C149" s="53"/>
      <c r="AK149" s="68"/>
    </row>
    <row r="150" spans="2:73" ht="15" customHeight="1" x14ac:dyDescent="0.4">
      <c r="C150" s="53"/>
      <c r="D150" s="1613" t="s">
        <v>317</v>
      </c>
      <c r="E150" s="1613"/>
      <c r="F150" s="1613"/>
      <c r="G150" s="1613"/>
      <c r="H150" s="1613"/>
      <c r="I150" s="1613"/>
      <c r="J150" s="1613"/>
      <c r="K150" s="1613"/>
      <c r="L150" s="1613"/>
      <c r="M150" s="1613"/>
      <c r="N150" s="1483" t="str">
        <f>IF(AND(入力シート!M14&lt;&gt;"",項目マップ!C190&lt;&gt;""),項目マップ!C190,"")</f>
        <v/>
      </c>
      <c r="O150" s="1484"/>
      <c r="P150" s="1485"/>
      <c r="Q150" s="51" t="s">
        <v>315</v>
      </c>
      <c r="S150" s="90" t="s">
        <v>318</v>
      </c>
      <c r="AK150" s="68"/>
    </row>
    <row r="151" spans="2:73" ht="9" customHeight="1" x14ac:dyDescent="0.4">
      <c r="C151" s="53"/>
      <c r="P151" s="1889"/>
      <c r="Q151" s="1889"/>
      <c r="R151" s="1889"/>
      <c r="S151" s="1889"/>
      <c r="AK151" s="68"/>
    </row>
    <row r="152" spans="2:73" ht="15" customHeight="1" x14ac:dyDescent="0.4">
      <c r="C152" s="53"/>
      <c r="F152" s="18"/>
      <c r="G152" s="1890" t="s">
        <v>65</v>
      </c>
      <c r="H152" s="1592"/>
      <c r="I152" s="1592"/>
      <c r="J152" s="1592"/>
      <c r="K152" s="1592"/>
      <c r="L152" s="1592"/>
      <c r="M152" s="19"/>
      <c r="N152" s="1896" t="str">
        <f>IF(AND(入力シート!M14&lt;&gt;"",項目マップ!C191&lt;&gt;""),項目マップ!C191,"")</f>
        <v/>
      </c>
      <c r="O152" s="1897" t="str">
        <f>IF(AND(入力シート!$M14&lt;&gt;"",項目マップ!$C182&lt;&gt;""),項目マップ!$C182,"")</f>
        <v/>
      </c>
      <c r="P152" s="1898" t="str">
        <f>IF(AND(入力シート!$M14&lt;&gt;"",項目マップ!$C182&lt;&gt;""),項目マップ!$C182,"")</f>
        <v/>
      </c>
      <c r="Q152" s="88" t="s">
        <v>319</v>
      </c>
      <c r="AI152" s="89"/>
      <c r="AJ152" s="89"/>
      <c r="AK152" s="69"/>
    </row>
    <row r="153" spans="2:73" ht="15" hidden="1" customHeight="1" x14ac:dyDescent="0.4">
      <c r="C153" s="53"/>
      <c r="G153" s="1592" t="s">
        <v>320</v>
      </c>
      <c r="H153" s="1592"/>
      <c r="I153" s="1592"/>
      <c r="J153" s="1592"/>
      <c r="K153" s="1592"/>
      <c r="L153" s="1592"/>
      <c r="M153" s="1592"/>
      <c r="N153" s="1592"/>
      <c r="O153" s="1592"/>
      <c r="P153" s="1887" t="str">
        <f>IF(AND(入力シート!M14&lt;&gt;"",項目マップ!C183&lt;&gt;""),項目マップ!C183,"")</f>
        <v/>
      </c>
      <c r="Q153" s="1888"/>
      <c r="R153" s="1888"/>
      <c r="S153" s="1888"/>
      <c r="T153" s="1888"/>
      <c r="U153" s="1888"/>
      <c r="V153" s="1888"/>
      <c r="W153" s="1888"/>
      <c r="X153" s="1888"/>
      <c r="Y153" s="90" t="s">
        <v>321</v>
      </c>
      <c r="AK153" s="68"/>
    </row>
    <row r="154" spans="2:73" ht="15" hidden="1" customHeight="1" x14ac:dyDescent="0.4">
      <c r="C154" s="53"/>
      <c r="G154" s="91" t="s">
        <v>322</v>
      </c>
      <c r="Y154" s="1594" t="str">
        <f>IF(AND(入力シート!M14&lt;&gt;"",項目マップ!C184&lt;&gt;""),項目マップ!C184,"")</f>
        <v/>
      </c>
      <c r="Z154" s="1594"/>
      <c r="AA154" s="1594"/>
      <c r="AB154" s="88" t="s">
        <v>323</v>
      </c>
      <c r="AC154" s="91"/>
      <c r="AK154" s="68"/>
      <c r="AN154" s="70"/>
      <c r="AO154" s="70"/>
    </row>
    <row r="155" spans="2:73" ht="15" hidden="1" customHeight="1" x14ac:dyDescent="0.4">
      <c r="C155" s="53"/>
      <c r="G155" s="91" t="s">
        <v>72</v>
      </c>
      <c r="Y155" s="1594" t="str">
        <f>IF(AND(入力シート!M14&lt;&gt;"",項目マップ!C185&lt;&gt;""),項目マップ!C185,"")</f>
        <v/>
      </c>
      <c r="Z155" s="1594"/>
      <c r="AA155" s="1594"/>
      <c r="AB155" s="88" t="s">
        <v>324</v>
      </c>
      <c r="AC155" s="91"/>
      <c r="AK155" s="68"/>
    </row>
    <row r="156" spans="2:73" ht="15" hidden="1" customHeight="1" x14ac:dyDescent="0.4">
      <c r="C156" s="53"/>
      <c r="AK156" s="68"/>
    </row>
    <row r="157" spans="2:73" ht="15" hidden="1" customHeight="1" x14ac:dyDescent="0.4">
      <c r="C157" s="53"/>
      <c r="F157" s="1595" t="str">
        <f>IF(AND(入力シート!M14&lt;&gt;"",項目マップ!C186&lt;&gt;""),項目マップ!C186,"")</f>
        <v/>
      </c>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5"/>
      <c r="AJ157" s="1595"/>
      <c r="AK157" s="68"/>
    </row>
    <row r="158" spans="2:73" ht="9" customHeight="1" x14ac:dyDescent="0.4">
      <c r="C158" s="53"/>
      <c r="AK158" s="68"/>
    </row>
    <row r="159" spans="2:73" ht="15" customHeight="1" x14ac:dyDescent="0.4">
      <c r="C159" s="53"/>
      <c r="D159" s="1613" t="s">
        <v>725</v>
      </c>
      <c r="E159" s="1613"/>
      <c r="F159" s="1613"/>
      <c r="G159" s="1613"/>
      <c r="H159" s="1613"/>
      <c r="I159" s="1613"/>
      <c r="J159" s="1613"/>
      <c r="K159" s="1613"/>
      <c r="L159" s="1613"/>
      <c r="M159" s="1613"/>
      <c r="N159" s="1470" t="s">
        <v>744</v>
      </c>
      <c r="O159" s="1470"/>
      <c r="P159" s="1470"/>
      <c r="Q159" s="2004"/>
      <c r="R159" s="1474" t="str">
        <f>IF(AND(入力シート!M14&lt;&gt;"",項目マップ!C192&lt;&gt;""),項目マップ!C192,"")</f>
        <v/>
      </c>
      <c r="S159" s="1475"/>
      <c r="T159" s="1475"/>
      <c r="U159" s="1476"/>
      <c r="V159" s="75" t="s">
        <v>315</v>
      </c>
      <c r="W159" s="92"/>
      <c r="X159" s="92"/>
      <c r="Y159" s="92"/>
      <c r="Z159" s="90"/>
      <c r="AA159" s="92"/>
      <c r="AJ159" s="54"/>
      <c r="AK159" s="247"/>
    </row>
    <row r="160" spans="2:73" customFormat="1" ht="15" customHeight="1" x14ac:dyDescent="0.4">
      <c r="C160" s="672"/>
      <c r="N160" s="1470" t="s">
        <v>665</v>
      </c>
      <c r="O160" s="1470"/>
      <c r="P160" s="1470"/>
      <c r="Q160" s="2004"/>
      <c r="R160" s="1474" t="str">
        <f>IF(AND(入力シート!M14&lt;&gt;"",項目マップ!C193&lt;&gt;""),項目マップ!C193,"")</f>
        <v/>
      </c>
      <c r="S160" s="1475"/>
      <c r="T160" s="1475"/>
      <c r="U160" s="1476"/>
      <c r="V160" s="75" t="s">
        <v>315</v>
      </c>
      <c r="AK160" s="673"/>
    </row>
    <row r="161" spans="3:73" customFormat="1" ht="15" customHeight="1" x14ac:dyDescent="0.4">
      <c r="C161" s="672"/>
      <c r="AK161" s="673"/>
    </row>
    <row r="162" spans="3:73" ht="15" customHeight="1" x14ac:dyDescent="0.4">
      <c r="C162" s="53"/>
      <c r="D162" s="1613" t="s">
        <v>743</v>
      </c>
      <c r="E162" s="1613"/>
      <c r="F162" s="1613"/>
      <c r="G162" s="1613"/>
      <c r="H162" s="1613"/>
      <c r="I162" s="1613"/>
      <c r="J162" s="1613"/>
      <c r="K162" s="1613"/>
      <c r="L162" s="1613"/>
      <c r="M162" s="1613"/>
      <c r="N162" s="2005" t="str">
        <f>IF(AND(入力シート!M14&lt;&gt;"",項目マップ!C197&lt;&gt;""),項目マップ!C197,"")</f>
        <v/>
      </c>
      <c r="O162" s="2006"/>
      <c r="P162" s="2006"/>
      <c r="Q162" s="2006"/>
      <c r="R162" s="2006"/>
      <c r="S162" s="2006"/>
      <c r="T162" s="2006"/>
      <c r="U162" s="2006"/>
      <c r="V162" s="2006"/>
      <c r="W162" s="2007"/>
      <c r="X162" s="79"/>
      <c r="Y162" s="92"/>
      <c r="Z162" s="90"/>
      <c r="AA162" s="92"/>
      <c r="AJ162" s="54"/>
      <c r="AK162" s="247"/>
    </row>
    <row r="163" spans="3:73" ht="15" customHeight="1" x14ac:dyDescent="0.4">
      <c r="C163" s="81"/>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4"/>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row>
    <row r="164" spans="3:73" ht="15" hidden="1" customHeight="1" x14ac:dyDescent="0.4">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row>
    <row r="165" spans="3:73" ht="19.5" hidden="1" customHeight="1" x14ac:dyDescent="0.4">
      <c r="C165" s="65" t="s">
        <v>297</v>
      </c>
      <c r="D165" s="66" t="s">
        <v>326</v>
      </c>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row>
    <row r="166" spans="3:73" ht="9" hidden="1" customHeight="1" x14ac:dyDescent="0.4">
      <c r="C166" s="50"/>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69"/>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row>
    <row r="167" spans="3:73" ht="15" hidden="1" customHeight="1" x14ac:dyDescent="0.4">
      <c r="C167" s="50"/>
      <c r="D167" s="51" t="s">
        <v>327</v>
      </c>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69"/>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row>
    <row r="168" spans="3:73" ht="15" hidden="1" customHeight="1" x14ac:dyDescent="0.4">
      <c r="C168" s="50"/>
      <c r="F168" s="89"/>
      <c r="G168" s="89"/>
      <c r="H168" s="89"/>
      <c r="I168" s="89"/>
      <c r="J168" s="89"/>
      <c r="K168" s="89"/>
      <c r="L168" s="89"/>
      <c r="M168" s="89"/>
      <c r="N168" s="1483" t="str">
        <f>IF(AND(入力シート!M14&lt;&gt;"",項目マップ!C198&lt;&gt;""),項目マップ!C198,"")</f>
        <v/>
      </c>
      <c r="O168" s="1484"/>
      <c r="P168" s="1485"/>
      <c r="Q168" s="51" t="s">
        <v>315</v>
      </c>
      <c r="S168" s="90" t="s">
        <v>318</v>
      </c>
      <c r="X168" s="89"/>
      <c r="Y168" s="89"/>
      <c r="Z168" s="89"/>
      <c r="AA168" s="89"/>
      <c r="AB168" s="89"/>
      <c r="AC168" s="89"/>
      <c r="AD168" s="89"/>
      <c r="AE168" s="89"/>
      <c r="AF168" s="89"/>
      <c r="AG168" s="89"/>
      <c r="AH168" s="89"/>
      <c r="AI168" s="89"/>
      <c r="AJ168" s="89"/>
      <c r="AK168" s="69"/>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row>
    <row r="169" spans="3:73" ht="9" hidden="1" customHeight="1" x14ac:dyDescent="0.4">
      <c r="C169" s="50"/>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69"/>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row>
    <row r="170" spans="3:73" ht="15" hidden="1" customHeight="1" x14ac:dyDescent="0.4">
      <c r="C170" s="50"/>
      <c r="D170" s="89" t="s">
        <v>325</v>
      </c>
      <c r="E170" s="89"/>
      <c r="F170" s="89"/>
      <c r="G170" s="89"/>
      <c r="H170" s="89"/>
      <c r="I170" s="89"/>
      <c r="J170" s="89"/>
      <c r="K170" s="89"/>
      <c r="L170" s="89"/>
      <c r="M170" s="89"/>
      <c r="N170" s="1483" t="str">
        <f>IF(AND(入力シート!M14&lt;&gt;"",項目マップ!C199&lt;&gt;""),項目マップ!C199,"")</f>
        <v/>
      </c>
      <c r="O170" s="1484"/>
      <c r="P170" s="1485"/>
      <c r="Q170" s="51" t="s">
        <v>315</v>
      </c>
      <c r="R170" s="89"/>
      <c r="S170" s="1486" t="str">
        <f>IF(AND(入力シート!M14&lt;&gt;"",項目マップ!C200&lt;&gt;""),項目マップ!C200,"")</f>
        <v/>
      </c>
      <c r="T170" s="1487"/>
      <c r="U170" s="1487"/>
      <c r="V170" s="1487"/>
      <c r="W170" s="1487"/>
      <c r="X170" s="1488"/>
      <c r="Y170" s="89"/>
      <c r="Z170" s="90" t="s">
        <v>590</v>
      </c>
      <c r="AA170" s="89"/>
      <c r="AB170" s="89"/>
      <c r="AC170" s="89"/>
      <c r="AD170" s="89"/>
      <c r="AE170" s="89"/>
      <c r="AF170" s="89"/>
      <c r="AG170" s="89"/>
      <c r="AH170" s="89"/>
      <c r="AI170" s="89"/>
      <c r="AJ170" s="89"/>
      <c r="AK170" s="69"/>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row>
    <row r="171" spans="3:73" ht="15" hidden="1" customHeight="1" x14ac:dyDescent="0.4">
      <c r="C171" s="72"/>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4"/>
    </row>
    <row r="172" spans="3:73" ht="19.5" hidden="1" customHeight="1" x14ac:dyDescent="0.4">
      <c r="F172" s="75"/>
    </row>
    <row r="173" spans="3:73" ht="19.5" customHeight="1" x14ac:dyDescent="0.4">
      <c r="F173" s="75"/>
    </row>
    <row r="174" spans="3:73" ht="15" customHeight="1" x14ac:dyDescent="0.4">
      <c r="C174" s="665" t="s">
        <v>910</v>
      </c>
      <c r="D174" s="474" t="s">
        <v>911</v>
      </c>
      <c r="E174" s="474"/>
      <c r="F174" s="474"/>
      <c r="G174" s="474"/>
      <c r="H174" s="474"/>
      <c r="I174" s="474"/>
      <c r="J174" s="474"/>
      <c r="K174" s="474"/>
      <c r="L174" s="474"/>
      <c r="M174" s="474"/>
      <c r="N174" s="474"/>
      <c r="O174" s="474"/>
      <c r="P174" s="474"/>
      <c r="Q174" s="474"/>
      <c r="R174" s="474"/>
      <c r="S174" s="474"/>
      <c r="T174" s="474"/>
      <c r="U174" s="474"/>
      <c r="V174" s="474"/>
      <c r="W174" s="474"/>
      <c r="X174" s="474"/>
      <c r="Y174" s="474"/>
      <c r="Z174" s="474"/>
      <c r="AA174" s="474"/>
      <c r="AB174" s="474"/>
      <c r="AC174" s="474"/>
      <c r="AD174" s="474"/>
      <c r="AE174" s="474"/>
      <c r="AF174" s="474"/>
      <c r="AG174" s="474"/>
      <c r="AH174" s="474"/>
      <c r="AI174" s="474"/>
      <c r="AJ174" s="474"/>
      <c r="AK174" s="475"/>
    </row>
    <row r="175" spans="3:73" ht="15" customHeight="1" x14ac:dyDescent="0.4">
      <c r="C175" s="476"/>
      <c r="D175" s="75" t="s">
        <v>912</v>
      </c>
      <c r="E175" s="75"/>
      <c r="F175" s="75"/>
      <c r="G175" s="75"/>
      <c r="H175" s="75"/>
      <c r="I175" s="75"/>
      <c r="J175" s="75"/>
      <c r="K175" s="75"/>
      <c r="L175" s="75"/>
      <c r="M175" s="75"/>
      <c r="N175" s="472"/>
      <c r="O175" s="1480" t="str">
        <f>IF(AND(入力シート!M14&lt;&gt;"",項目マップ!C217&lt;&gt;""),項目マップ!C217,"")</f>
        <v/>
      </c>
      <c r="P175" s="1481"/>
      <c r="Q175" s="1481"/>
      <c r="R175" s="1481"/>
      <c r="S175" s="1481"/>
      <c r="T175" s="1481"/>
      <c r="U175" s="1481"/>
      <c r="V175" s="1481"/>
      <c r="W175" s="1482"/>
      <c r="X175" s="75"/>
      <c r="Y175" s="1474" t="str">
        <f>IF(AND(入力シート!M14&lt;&gt;"",項目マップ!C218&lt;&gt;""),項目マップ!C218,"")</f>
        <v/>
      </c>
      <c r="Z175" s="1475"/>
      <c r="AA175" s="1476"/>
      <c r="AB175" s="75" t="s">
        <v>901</v>
      </c>
      <c r="AC175" s="75"/>
      <c r="AD175" s="75"/>
      <c r="AE175" s="75"/>
      <c r="AF175" s="75"/>
      <c r="AG175" s="75"/>
      <c r="AH175" s="75"/>
      <c r="AI175" s="75"/>
      <c r="AJ175" s="75"/>
      <c r="AK175" s="477"/>
    </row>
    <row r="176" spans="3:73" ht="15" customHeight="1" x14ac:dyDescent="0.4">
      <c r="C176" s="476"/>
      <c r="D176" s="75" t="s">
        <v>913</v>
      </c>
      <c r="E176" s="75"/>
      <c r="F176" s="75"/>
      <c r="G176" s="75"/>
      <c r="H176" s="75"/>
      <c r="I176" s="75"/>
      <c r="J176" s="1464" t="str">
        <f>IF(AND(入力シート!M14&lt;&gt;"",項目マップ!C219&lt;&gt;""),項目マップ!C219,"")</f>
        <v/>
      </c>
      <c r="K176" s="1465"/>
      <c r="L176" s="1465"/>
      <c r="M176" s="1465"/>
      <c r="N176" s="1465"/>
      <c r="O176" s="1465"/>
      <c r="P176" s="1466"/>
      <c r="Q176" s="75" t="s">
        <v>914</v>
      </c>
      <c r="R176" s="75"/>
      <c r="S176" s="75"/>
      <c r="T176" s="1609" t="str">
        <f>IF(AND(入力シート!M14&lt;&gt;"",項目マップ!C220&lt;&gt;""),項目マップ!C220,"")</f>
        <v/>
      </c>
      <c r="U176" s="1610"/>
      <c r="V176" s="1610"/>
      <c r="W176" s="1611"/>
      <c r="X176" s="75" t="s">
        <v>915</v>
      </c>
      <c r="Y176" s="75"/>
      <c r="Z176" s="75" t="s">
        <v>657</v>
      </c>
      <c r="AA176" s="75"/>
      <c r="AB176" s="75"/>
      <c r="AC176" s="1602" t="str">
        <f>IF(AND(入力シート!M14&lt;&gt;"",項目マップ!C221&lt;&gt;""),項目マップ!C221,"")</f>
        <v/>
      </c>
      <c r="AD176" s="1603"/>
      <c r="AE176" s="1604"/>
      <c r="AF176" s="75"/>
      <c r="AG176" s="1612" t="s">
        <v>916</v>
      </c>
      <c r="AH176" s="1612"/>
      <c r="AI176" s="1792" t="str">
        <f>IF(AND(入力シート!M14&lt;&gt;"",項目マップ!C222&lt;&gt;""),項目マップ!C222,"")</f>
        <v/>
      </c>
      <c r="AJ176" s="1793"/>
      <c r="AK176" s="477"/>
    </row>
    <row r="177" spans="3:37" ht="15" customHeight="1" x14ac:dyDescent="0.4">
      <c r="C177" s="478"/>
      <c r="D177" s="479"/>
      <c r="E177" s="479"/>
      <c r="F177" s="479"/>
      <c r="G177" s="479"/>
      <c r="H177" s="479"/>
      <c r="I177" s="479"/>
      <c r="J177" s="1605"/>
      <c r="K177" s="1605"/>
      <c r="L177" s="1605"/>
      <c r="M177" s="1605"/>
      <c r="N177" s="1605"/>
      <c r="O177" s="1605"/>
      <c r="P177" s="1605"/>
      <c r="Q177" s="479"/>
      <c r="R177" s="479"/>
      <c r="S177" s="479"/>
      <c r="T177" s="1606"/>
      <c r="U177" s="1606"/>
      <c r="V177" s="1606"/>
      <c r="W177" s="1606"/>
      <c r="X177" s="479"/>
      <c r="Y177" s="479"/>
      <c r="Z177" s="479"/>
      <c r="AA177" s="479"/>
      <c r="AB177" s="479"/>
      <c r="AC177" s="479"/>
      <c r="AD177" s="479"/>
      <c r="AE177" s="479"/>
      <c r="AF177" s="479"/>
      <c r="AG177" s="479"/>
      <c r="AH177" s="479"/>
      <c r="AI177" s="479"/>
      <c r="AJ177" s="479"/>
      <c r="AK177" s="480"/>
    </row>
    <row r="178" spans="3:37" ht="15" customHeight="1" x14ac:dyDescent="0.4">
      <c r="F178" s="75"/>
    </row>
    <row r="179" spans="3:37" ht="15" customHeight="1" x14ac:dyDescent="0.4">
      <c r="C179" s="665" t="s">
        <v>275</v>
      </c>
      <c r="D179" s="474" t="s">
        <v>785</v>
      </c>
      <c r="E179" s="474"/>
      <c r="F179" s="474"/>
      <c r="G179" s="474"/>
      <c r="H179" s="474"/>
      <c r="I179" s="474"/>
      <c r="J179" s="474"/>
      <c r="K179" s="474"/>
      <c r="L179" s="474"/>
      <c r="M179" s="474"/>
      <c r="N179" s="474"/>
      <c r="O179" s="474"/>
      <c r="P179" s="474"/>
      <c r="Q179" s="474"/>
      <c r="R179" s="474"/>
      <c r="S179" s="474"/>
      <c r="T179" s="474"/>
      <c r="U179" s="474"/>
      <c r="V179" s="474"/>
      <c r="W179" s="474"/>
      <c r="X179" s="474"/>
      <c r="Y179" s="474"/>
      <c r="Z179" s="474"/>
      <c r="AA179" s="474"/>
      <c r="AB179" s="474"/>
      <c r="AC179" s="474"/>
      <c r="AD179" s="474"/>
      <c r="AE179" s="474"/>
      <c r="AF179" s="474"/>
      <c r="AG179" s="474"/>
      <c r="AH179" s="474"/>
      <c r="AI179" s="474"/>
      <c r="AJ179" s="474"/>
      <c r="AK179" s="663"/>
    </row>
    <row r="180" spans="3:37" ht="15" customHeight="1" x14ac:dyDescent="0.4">
      <c r="C180" s="476"/>
      <c r="D180" s="75" t="s">
        <v>747</v>
      </c>
      <c r="E180" s="75"/>
      <c r="F180" s="75"/>
      <c r="G180" s="75"/>
      <c r="H180" s="75"/>
      <c r="I180" s="75"/>
      <c r="J180" s="75"/>
      <c r="K180" s="75"/>
      <c r="L180" s="75"/>
      <c r="M180" s="75"/>
      <c r="P180" s="1457" t="s">
        <v>670</v>
      </c>
      <c r="Q180" s="1457"/>
      <c r="R180" s="1457"/>
      <c r="S180" s="1457"/>
      <c r="T180" s="1457"/>
      <c r="U180" s="1457"/>
      <c r="V180" s="1457"/>
      <c r="W180" s="75"/>
      <c r="X180" s="1458" t="str">
        <f>IF(AND(入力シート!$M$14&lt;&gt;"",項目マップ!C231&lt;&gt;""),項目マップ!C231,"")</f>
        <v/>
      </c>
      <c r="Y180" s="1458"/>
      <c r="Z180" s="1458"/>
      <c r="AA180" s="75" t="s">
        <v>605</v>
      </c>
      <c r="AB180" s="75"/>
      <c r="AC180" s="75"/>
      <c r="AD180" s="75"/>
      <c r="AE180" s="75"/>
      <c r="AF180" s="75"/>
      <c r="AG180" s="75"/>
      <c r="AH180" s="75"/>
      <c r="AI180" s="75"/>
      <c r="AJ180" s="75"/>
      <c r="AK180" s="639"/>
    </row>
    <row r="181" spans="3:37" ht="15" customHeight="1" x14ac:dyDescent="0.4">
      <c r="C181" s="476"/>
      <c r="D181" s="75"/>
      <c r="E181" s="75"/>
      <c r="F181" s="75"/>
      <c r="G181" s="75"/>
      <c r="H181" s="75"/>
      <c r="I181" s="75"/>
      <c r="J181" s="75"/>
      <c r="K181" s="75"/>
      <c r="L181" s="75"/>
      <c r="M181" s="75"/>
      <c r="P181" s="1457" t="s">
        <v>671</v>
      </c>
      <c r="Q181" s="1457"/>
      <c r="R181" s="1457"/>
      <c r="S181" s="1457"/>
      <c r="T181" s="1457"/>
      <c r="U181" s="1457"/>
      <c r="V181" s="1457"/>
      <c r="W181" s="75"/>
      <c r="X181" s="1998" t="str">
        <f>IF(AND(入力シート!$M$14&lt;&gt;"",項目マップ!C232&lt;&gt;""),項目マップ!C232,"")</f>
        <v/>
      </c>
      <c r="Y181" s="1999"/>
      <c r="Z181" s="2000"/>
      <c r="AA181" s="75" t="s">
        <v>605</v>
      </c>
      <c r="AB181" s="75"/>
      <c r="AC181" s="75"/>
      <c r="AD181" s="75"/>
      <c r="AE181" s="75"/>
      <c r="AF181" s="75"/>
      <c r="AG181" s="75"/>
      <c r="AH181" s="75"/>
      <c r="AI181" s="75"/>
      <c r="AJ181" s="75"/>
      <c r="AK181" s="639"/>
    </row>
    <row r="182" spans="3:37" ht="15" customHeight="1" x14ac:dyDescent="0.4">
      <c r="C182" s="476"/>
      <c r="D182" s="75"/>
      <c r="E182" s="75"/>
      <c r="F182" s="75"/>
      <c r="G182" s="75"/>
      <c r="H182" s="75"/>
      <c r="I182" s="75"/>
      <c r="J182" s="75"/>
      <c r="K182" s="75"/>
      <c r="L182" s="75"/>
      <c r="M182" s="75"/>
      <c r="P182" s="1457" t="s">
        <v>672</v>
      </c>
      <c r="Q182" s="1457"/>
      <c r="R182" s="1457"/>
      <c r="S182" s="1457"/>
      <c r="T182" s="1457"/>
      <c r="U182" s="1457"/>
      <c r="V182" s="1457"/>
      <c r="W182" s="75"/>
      <c r="X182" s="1998" t="str">
        <f>IF(AND(入力シート!$M$14&lt;&gt;"",項目マップ!C233&lt;&gt;""),項目マップ!C233,"")</f>
        <v/>
      </c>
      <c r="Y182" s="1999"/>
      <c r="Z182" s="2000"/>
      <c r="AA182" s="75" t="s">
        <v>605</v>
      </c>
      <c r="AB182" s="75"/>
      <c r="AC182" s="75"/>
      <c r="AD182" s="75"/>
      <c r="AE182" s="75"/>
      <c r="AF182" s="75"/>
      <c r="AG182" s="75"/>
      <c r="AH182" s="75"/>
      <c r="AI182" s="75"/>
      <c r="AJ182" s="75"/>
      <c r="AK182" s="639"/>
    </row>
    <row r="183" spans="3:37" ht="15" customHeight="1" x14ac:dyDescent="0.4">
      <c r="C183" s="476"/>
      <c r="D183" s="75"/>
      <c r="E183" s="75"/>
      <c r="F183" s="75"/>
      <c r="G183" s="75"/>
      <c r="H183" s="75"/>
      <c r="I183" s="75"/>
      <c r="J183" s="75"/>
      <c r="K183" s="75"/>
      <c r="L183" s="75"/>
      <c r="M183" s="75"/>
      <c r="P183" s="1457" t="s">
        <v>673</v>
      </c>
      <c r="Q183" s="1457"/>
      <c r="R183" s="1457"/>
      <c r="S183" s="1457"/>
      <c r="T183" s="1457"/>
      <c r="U183" s="1457"/>
      <c r="V183" s="1457"/>
      <c r="W183" s="75"/>
      <c r="X183" s="1998" t="str">
        <f>IF(AND(入力シート!$M$14&lt;&gt;"",項目マップ!C234&lt;&gt;""),項目マップ!C234,"")</f>
        <v/>
      </c>
      <c r="Y183" s="1999"/>
      <c r="Z183" s="2000"/>
      <c r="AA183" s="75" t="s">
        <v>605</v>
      </c>
      <c r="AB183" s="75"/>
      <c r="AC183" s="75"/>
      <c r="AD183" s="75"/>
      <c r="AE183" s="75"/>
      <c r="AF183" s="75"/>
      <c r="AG183" s="75"/>
      <c r="AH183" s="75"/>
      <c r="AI183" s="75"/>
      <c r="AJ183" s="75"/>
      <c r="AK183" s="639"/>
    </row>
    <row r="184" spans="3:37" ht="15" customHeight="1" x14ac:dyDescent="0.4">
      <c r="C184" s="476"/>
      <c r="D184" s="75"/>
      <c r="E184" s="75"/>
      <c r="F184" s="75"/>
      <c r="G184" s="75"/>
      <c r="H184" s="75"/>
      <c r="I184" s="75"/>
      <c r="J184" s="75"/>
      <c r="K184" s="75"/>
      <c r="L184" s="75"/>
      <c r="M184" s="75"/>
      <c r="P184" s="1457" t="s">
        <v>674</v>
      </c>
      <c r="Q184" s="1457"/>
      <c r="R184" s="1457"/>
      <c r="S184" s="1457"/>
      <c r="T184" s="1457"/>
      <c r="U184" s="1457"/>
      <c r="V184" s="1457"/>
      <c r="W184" s="75"/>
      <c r="X184" s="1998" t="str">
        <f>IF(AND(入力シート!$M$14&lt;&gt;"",項目マップ!C235&lt;&gt;""),項目マップ!C235,"")</f>
        <v/>
      </c>
      <c r="Y184" s="1999"/>
      <c r="Z184" s="2000"/>
      <c r="AA184" s="75" t="s">
        <v>605</v>
      </c>
      <c r="AB184" s="75"/>
      <c r="AC184" s="75"/>
      <c r="AD184" s="75"/>
      <c r="AE184" s="75"/>
      <c r="AF184" s="75"/>
      <c r="AG184" s="75"/>
      <c r="AH184" s="75"/>
      <c r="AI184" s="75"/>
      <c r="AJ184" s="75"/>
      <c r="AK184" s="639"/>
    </row>
    <row r="185" spans="3:37" ht="15" customHeight="1" x14ac:dyDescent="0.4">
      <c r="C185" s="476"/>
      <c r="D185" s="75"/>
      <c r="E185" s="75"/>
      <c r="F185" s="75"/>
      <c r="G185" s="75"/>
      <c r="H185" s="75"/>
      <c r="I185" s="75"/>
      <c r="J185" s="75"/>
      <c r="K185" s="75"/>
      <c r="L185" s="75"/>
      <c r="M185" s="75"/>
      <c r="P185" s="1457" t="s">
        <v>675</v>
      </c>
      <c r="Q185" s="1457"/>
      <c r="R185" s="1457"/>
      <c r="S185" s="1457"/>
      <c r="T185" s="1457"/>
      <c r="U185" s="1457"/>
      <c r="V185" s="1457"/>
      <c r="W185" s="75"/>
      <c r="X185" s="1998" t="str">
        <f>IF(AND(入力シート!$M$14&lt;&gt;"",項目マップ!C236&lt;&gt;""),項目マップ!C236,"")</f>
        <v/>
      </c>
      <c r="Y185" s="1999"/>
      <c r="Z185" s="2000"/>
      <c r="AA185" s="75" t="s">
        <v>605</v>
      </c>
      <c r="AB185" s="75"/>
      <c r="AC185" s="75"/>
      <c r="AD185" s="75"/>
      <c r="AE185" s="75"/>
      <c r="AF185" s="75"/>
      <c r="AG185" s="75"/>
      <c r="AH185" s="75"/>
      <c r="AI185" s="75"/>
      <c r="AJ185" s="75"/>
      <c r="AK185" s="639"/>
    </row>
    <row r="186" spans="3:37" ht="15" customHeight="1" x14ac:dyDescent="0.4">
      <c r="C186" s="476"/>
      <c r="D186" s="75"/>
      <c r="E186" s="75"/>
      <c r="F186" s="75"/>
      <c r="G186" s="75"/>
      <c r="H186" s="75"/>
      <c r="I186" s="75"/>
      <c r="J186" s="75"/>
      <c r="K186" s="75"/>
      <c r="L186" s="75"/>
      <c r="M186" s="75"/>
      <c r="P186" s="1457" t="s">
        <v>676</v>
      </c>
      <c r="Q186" s="1457"/>
      <c r="R186" s="1457"/>
      <c r="S186" s="1457"/>
      <c r="T186" s="1457"/>
      <c r="U186" s="1457"/>
      <c r="V186" s="1457"/>
      <c r="W186" s="75"/>
      <c r="X186" s="1998" t="str">
        <f>IF(AND(入力シート!$M$14&lt;&gt;"",項目マップ!C237&lt;&gt;""),項目マップ!C237,"")</f>
        <v/>
      </c>
      <c r="Y186" s="1999"/>
      <c r="Z186" s="2000"/>
      <c r="AA186" s="75" t="s">
        <v>605</v>
      </c>
      <c r="AB186" s="75"/>
      <c r="AC186" s="75"/>
      <c r="AD186" s="75"/>
      <c r="AE186" s="75"/>
      <c r="AF186" s="75"/>
      <c r="AG186" s="75"/>
      <c r="AH186" s="75"/>
      <c r="AI186" s="75"/>
      <c r="AJ186" s="75"/>
      <c r="AK186" s="639"/>
    </row>
    <row r="187" spans="3:37" ht="15" customHeight="1" x14ac:dyDescent="0.4">
      <c r="C187" s="476"/>
      <c r="D187" s="75"/>
      <c r="E187" s="75"/>
      <c r="F187" s="75"/>
      <c r="G187" s="75"/>
      <c r="H187" s="75"/>
      <c r="I187" s="75"/>
      <c r="J187" s="75"/>
      <c r="K187" s="75"/>
      <c r="L187" s="75"/>
      <c r="M187" s="75"/>
      <c r="P187" s="1457" t="s">
        <v>677</v>
      </c>
      <c r="Q187" s="1457"/>
      <c r="R187" s="1457"/>
      <c r="S187" s="1457"/>
      <c r="T187" s="1457"/>
      <c r="U187" s="1457"/>
      <c r="V187" s="1457"/>
      <c r="W187" s="75"/>
      <c r="X187" s="1998" t="str">
        <f>IF(AND(入力シート!$M$14&lt;&gt;"",項目マップ!C238&lt;&gt;""),項目マップ!C238,"")</f>
        <v/>
      </c>
      <c r="Y187" s="1999"/>
      <c r="Z187" s="2000"/>
      <c r="AA187" s="75" t="s">
        <v>605</v>
      </c>
      <c r="AB187" s="75"/>
      <c r="AC187" s="75"/>
      <c r="AD187" s="75"/>
      <c r="AE187" s="75"/>
      <c r="AF187" s="75"/>
      <c r="AG187" s="75"/>
      <c r="AH187" s="75"/>
      <c r="AI187" s="75"/>
      <c r="AJ187" s="75"/>
      <c r="AK187" s="639"/>
    </row>
    <row r="188" spans="3:37" ht="15" customHeight="1" x14ac:dyDescent="0.4">
      <c r="C188" s="476"/>
      <c r="D188" s="75"/>
      <c r="E188" s="75"/>
      <c r="F188" s="75"/>
      <c r="G188" s="75"/>
      <c r="H188" s="75"/>
      <c r="I188" s="75"/>
      <c r="J188" s="75"/>
      <c r="K188" s="75"/>
      <c r="L188" s="75"/>
      <c r="M188" s="75"/>
      <c r="P188" s="1457" t="str">
        <f>IF(AND(入力シート!$M$14&lt;&gt;"",項目マップ!C242&lt;&gt;""),項目マップ!C242,"")</f>
        <v/>
      </c>
      <c r="Q188" s="1457"/>
      <c r="R188" s="1457"/>
      <c r="S188" s="1457"/>
      <c r="T188" s="1457"/>
      <c r="U188" s="1457"/>
      <c r="V188" s="1457"/>
      <c r="W188" s="75"/>
      <c r="X188" s="1998" t="str">
        <f>IF(AND(入力シート!$M$14&lt;&gt;"",項目マップ!C239&lt;&gt;""),項目マップ!C239,"")</f>
        <v/>
      </c>
      <c r="Y188" s="1999"/>
      <c r="Z188" s="2000"/>
      <c r="AA188" s="75" t="s">
        <v>605</v>
      </c>
      <c r="AB188" s="75"/>
      <c r="AC188" s="75"/>
      <c r="AD188" s="75"/>
      <c r="AE188" s="75"/>
      <c r="AF188" s="75"/>
      <c r="AG188" s="75"/>
      <c r="AH188" s="75"/>
      <c r="AI188" s="75"/>
      <c r="AJ188" s="75"/>
      <c r="AK188" s="639"/>
    </row>
    <row r="189" spans="3:37" ht="15" customHeight="1" x14ac:dyDescent="0.4">
      <c r="C189" s="476"/>
      <c r="D189" s="75"/>
      <c r="E189" s="75"/>
      <c r="F189" s="75"/>
      <c r="G189" s="75"/>
      <c r="H189" s="75"/>
      <c r="I189" s="75"/>
      <c r="J189" s="75"/>
      <c r="K189" s="75"/>
      <c r="L189" s="75"/>
      <c r="M189" s="75"/>
      <c r="P189" s="2001" t="str">
        <f>IF(AND(入力シート!$M$14&lt;&gt;"",項目マップ!C243&lt;&gt;""),項目マップ!C243,"")</f>
        <v/>
      </c>
      <c r="Q189" s="2002"/>
      <c r="R189" s="2002"/>
      <c r="S189" s="2002"/>
      <c r="T189" s="2002"/>
      <c r="U189" s="2002"/>
      <c r="V189" s="2003"/>
      <c r="W189" s="75"/>
      <c r="X189" s="1998" t="str">
        <f>IF(AND(入力シート!$M$14&lt;&gt;"",項目マップ!C240&lt;&gt;""),項目マップ!C240,"")</f>
        <v/>
      </c>
      <c r="Y189" s="1999"/>
      <c r="Z189" s="2000"/>
      <c r="AA189" s="75" t="s">
        <v>605</v>
      </c>
      <c r="AB189" s="75"/>
      <c r="AC189" s="75"/>
      <c r="AD189" s="75"/>
      <c r="AE189" s="75"/>
      <c r="AF189" s="75"/>
      <c r="AG189" s="75"/>
      <c r="AH189" s="75"/>
      <c r="AI189" s="75"/>
      <c r="AJ189" s="75"/>
      <c r="AK189" s="639"/>
    </row>
    <row r="190" spans="3:37" ht="15" customHeight="1" x14ac:dyDescent="0.4">
      <c r="C190" s="476"/>
      <c r="D190" s="75"/>
      <c r="E190" s="75"/>
      <c r="F190" s="75"/>
      <c r="G190" s="75"/>
      <c r="H190" s="75"/>
      <c r="I190" s="75"/>
      <c r="J190" s="75"/>
      <c r="K190" s="75"/>
      <c r="L190" s="75"/>
      <c r="M190" s="75"/>
      <c r="P190" s="2001" t="str">
        <f>IF(AND(入力シート!$M$14&lt;&gt;"",項目マップ!C244&lt;&gt;""),項目マップ!C244,"")</f>
        <v/>
      </c>
      <c r="Q190" s="2002"/>
      <c r="R190" s="2002"/>
      <c r="S190" s="2002"/>
      <c r="T190" s="2002"/>
      <c r="U190" s="2002"/>
      <c r="V190" s="2003"/>
      <c r="W190" s="75"/>
      <c r="X190" s="1998" t="str">
        <f>IF(AND(入力シート!$M$14&lt;&gt;"",項目マップ!C241&lt;&gt;""),項目マップ!C241,"")</f>
        <v/>
      </c>
      <c r="Y190" s="1999"/>
      <c r="Z190" s="2000"/>
      <c r="AA190" s="75" t="s">
        <v>605</v>
      </c>
      <c r="AB190" s="75"/>
      <c r="AC190" s="75"/>
      <c r="AD190" s="75"/>
      <c r="AE190" s="75"/>
      <c r="AF190" s="75"/>
      <c r="AG190" s="75"/>
      <c r="AH190" s="75"/>
      <c r="AI190" s="75"/>
      <c r="AJ190" s="75"/>
      <c r="AK190" s="639"/>
    </row>
    <row r="191" spans="3:37" ht="15" customHeight="1" x14ac:dyDescent="0.4">
      <c r="C191" s="476"/>
      <c r="D191" s="75"/>
      <c r="E191" s="75"/>
      <c r="F191" s="75"/>
      <c r="G191" s="75"/>
      <c r="H191" s="75"/>
      <c r="I191" s="75"/>
      <c r="J191" s="75"/>
      <c r="K191" s="75"/>
      <c r="L191" s="75"/>
      <c r="M191" s="75"/>
      <c r="N191" s="528"/>
      <c r="O191" s="528"/>
      <c r="P191" s="528"/>
      <c r="Q191" s="528"/>
      <c r="R191" s="528"/>
      <c r="S191" s="528"/>
      <c r="T191" s="528"/>
      <c r="U191" s="75"/>
      <c r="V191" s="472"/>
      <c r="W191" s="472"/>
      <c r="X191" s="472"/>
      <c r="Y191" s="75"/>
      <c r="Z191" s="75"/>
      <c r="AA191" s="75"/>
      <c r="AB191" s="75"/>
      <c r="AC191" s="75"/>
      <c r="AD191" s="75"/>
      <c r="AE191" s="75"/>
      <c r="AF191" s="75"/>
      <c r="AG191" s="75"/>
      <c r="AH191" s="75"/>
      <c r="AI191" s="75"/>
      <c r="AJ191" s="75"/>
      <c r="AK191" s="639"/>
    </row>
    <row r="192" spans="3:37" ht="15" customHeight="1" x14ac:dyDescent="0.4">
      <c r="C192" s="476"/>
      <c r="D192" s="75" t="s">
        <v>748</v>
      </c>
      <c r="E192" s="75"/>
      <c r="F192" s="75"/>
      <c r="G192" s="75"/>
      <c r="H192" s="75"/>
      <c r="I192" s="75"/>
      <c r="J192" s="1461" t="str">
        <f>IF(AND(入力シート!$M$14&lt;&gt;"",項目マップ!C227&lt;&gt;""),項目マップ!C227,"")</f>
        <v/>
      </c>
      <c r="K192" s="1462"/>
      <c r="L192" s="1462"/>
      <c r="M192" s="1462"/>
      <c r="N192" s="1462"/>
      <c r="O192" s="1462"/>
      <c r="P192" s="1462"/>
      <c r="Q192" s="1462"/>
      <c r="R192" s="1462"/>
      <c r="S192" s="1462"/>
      <c r="T192" s="1462"/>
      <c r="U192" s="1462"/>
      <c r="V192" s="1462"/>
      <c r="W192" s="1462"/>
      <c r="X192" s="1462"/>
      <c r="Y192" s="1462"/>
      <c r="Z192" s="1462"/>
      <c r="AA192" s="1462"/>
      <c r="AB192" s="1462"/>
      <c r="AC192" s="1462"/>
      <c r="AD192" s="1462"/>
      <c r="AE192" s="1462"/>
      <c r="AF192" s="1463"/>
      <c r="AG192" s="75"/>
      <c r="AH192" s="75"/>
      <c r="AI192" s="75"/>
      <c r="AJ192" s="75"/>
      <c r="AK192" s="639"/>
    </row>
    <row r="193" spans="2:38" ht="15" customHeight="1" x14ac:dyDescent="0.4">
      <c r="C193" s="476"/>
      <c r="D193" s="75"/>
      <c r="E193" s="75"/>
      <c r="F193" s="75"/>
      <c r="G193" s="75"/>
      <c r="H193" s="75"/>
      <c r="I193" s="75"/>
      <c r="J193" s="75"/>
      <c r="K193" s="75"/>
      <c r="L193" s="75"/>
      <c r="M193" s="75"/>
      <c r="N193" s="472"/>
      <c r="O193" s="472"/>
      <c r="P193" s="472"/>
      <c r="Q193" s="75"/>
      <c r="R193" s="75"/>
      <c r="S193" s="75"/>
      <c r="T193" s="75"/>
      <c r="U193" s="75"/>
      <c r="V193" s="75"/>
      <c r="W193" s="75"/>
      <c r="X193" s="75"/>
      <c r="Y193" s="75"/>
      <c r="Z193" s="75"/>
      <c r="AA193" s="75"/>
      <c r="AB193" s="75"/>
      <c r="AC193" s="75"/>
      <c r="AD193" s="75"/>
      <c r="AE193" s="75"/>
      <c r="AF193" s="75"/>
      <c r="AG193" s="75"/>
      <c r="AH193" s="75"/>
      <c r="AI193" s="75"/>
      <c r="AJ193" s="75"/>
      <c r="AK193" s="639"/>
    </row>
    <row r="194" spans="2:38" ht="15" customHeight="1" x14ac:dyDescent="0.4">
      <c r="C194" s="476"/>
      <c r="D194" s="75" t="s">
        <v>654</v>
      </c>
      <c r="E194" s="75"/>
      <c r="F194" s="75"/>
      <c r="G194" s="75"/>
      <c r="H194" s="75"/>
      <c r="I194" s="75"/>
      <c r="J194" s="1464" t="str">
        <f>IF(AND(入力シート!$M$14&lt;&gt;"",項目マップ!C224&lt;&gt;""),項目マップ!C224,"")</f>
        <v/>
      </c>
      <c r="K194" s="1465"/>
      <c r="L194" s="1465"/>
      <c r="M194" s="1465"/>
      <c r="N194" s="1465"/>
      <c r="O194" s="1465"/>
      <c r="P194" s="1466"/>
      <c r="Q194" s="75" t="s">
        <v>749</v>
      </c>
      <c r="R194" s="75"/>
      <c r="S194" s="75"/>
      <c r="T194" s="75"/>
      <c r="U194" s="1826" t="str">
        <f>IF(AND(入力シート!$M$14&lt;&gt;"",項目マップ!C228&lt;&gt;""),項目マップ!C228,"")</f>
        <v/>
      </c>
      <c r="V194" s="1827"/>
      <c r="W194" s="1828"/>
      <c r="X194" s="75" t="s">
        <v>648</v>
      </c>
      <c r="Y194" s="75" t="s">
        <v>656</v>
      </c>
      <c r="Z194" s="75"/>
      <c r="AA194" s="1459" t="str">
        <f>IF(AND(入力シート!$M$14&lt;&gt;"",項目マップ!C226&lt;&gt;""),項目マップ!C226,"")</f>
        <v/>
      </c>
      <c r="AB194" s="1460"/>
      <c r="AC194" s="75"/>
      <c r="AD194" s="75" t="s">
        <v>650</v>
      </c>
      <c r="AE194" s="75"/>
      <c r="AF194" s="75"/>
      <c r="AG194" s="1454" t="str">
        <f>IF(AND(入力シート!$M$14&lt;&gt;"",項目マップ!C230&lt;&gt;""),項目マップ!C230,"")</f>
        <v/>
      </c>
      <c r="AH194" s="1455"/>
      <c r="AI194" s="1455"/>
      <c r="AJ194" s="1456"/>
      <c r="AK194" s="639"/>
    </row>
    <row r="195" spans="2:38" ht="15" customHeight="1" x14ac:dyDescent="0.4">
      <c r="C195" s="478"/>
      <c r="D195" s="479"/>
      <c r="E195" s="479"/>
      <c r="F195" s="479"/>
      <c r="G195" s="479"/>
      <c r="H195" s="479"/>
      <c r="I195" s="479"/>
      <c r="J195" s="479"/>
      <c r="K195" s="479"/>
      <c r="L195" s="479"/>
      <c r="M195" s="479"/>
      <c r="N195" s="479"/>
      <c r="O195" s="479"/>
      <c r="P195" s="479"/>
      <c r="Q195" s="479"/>
      <c r="R195" s="479"/>
      <c r="S195" s="479"/>
      <c r="T195" s="479"/>
      <c r="U195" s="479"/>
      <c r="V195" s="479"/>
      <c r="W195" s="479"/>
      <c r="X195" s="479"/>
      <c r="Y195" s="479"/>
      <c r="Z195" s="479"/>
      <c r="AA195" s="479"/>
      <c r="AB195" s="479"/>
      <c r="AC195" s="479"/>
      <c r="AD195" s="479"/>
      <c r="AE195" s="479"/>
      <c r="AF195" s="479"/>
      <c r="AG195" s="479"/>
      <c r="AH195" s="479"/>
      <c r="AI195" s="479"/>
      <c r="AJ195" s="479"/>
      <c r="AK195" s="664"/>
    </row>
    <row r="196" spans="2:38" ht="19.5" hidden="1" customHeight="1" x14ac:dyDescent="0.4">
      <c r="F196" s="75"/>
    </row>
    <row r="197" spans="2:38" ht="19.5" customHeight="1" x14ac:dyDescent="0.4">
      <c r="F197" s="75"/>
    </row>
    <row r="198" spans="2:38" ht="19.5" customHeight="1" x14ac:dyDescent="0.4">
      <c r="B198" s="1537" t="s">
        <v>372</v>
      </c>
      <c r="C198" s="1537"/>
      <c r="D198" s="1537"/>
      <c r="E198" s="1537"/>
      <c r="F198" s="1537"/>
      <c r="G198" s="1538"/>
      <c r="H198" s="1538"/>
      <c r="I198" s="1538"/>
      <c r="J198" s="1538"/>
      <c r="K198" s="1538"/>
      <c r="L198" s="1538"/>
      <c r="M198" s="1538"/>
      <c r="N198" s="1538"/>
      <c r="O198" s="1538"/>
      <c r="P198" s="1538"/>
      <c r="Q198" s="1538"/>
      <c r="R198" s="1538"/>
      <c r="S198" s="1538"/>
      <c r="T198" s="1538"/>
      <c r="U198" s="1538"/>
      <c r="V198" s="1538"/>
      <c r="W198" s="1538"/>
      <c r="X198" s="1538"/>
      <c r="Y198" s="1538"/>
      <c r="Z198" s="1538"/>
      <c r="AA198" s="1538"/>
      <c r="AB198" s="1538"/>
      <c r="AC198" s="1538"/>
      <c r="AD198" s="1538"/>
      <c r="AE198" s="1538"/>
      <c r="AF198" s="1538"/>
      <c r="AG198" s="1538"/>
      <c r="AH198" s="1538"/>
      <c r="AI198" s="1538"/>
      <c r="AJ198" s="1538"/>
      <c r="AK198" s="1539" t="s">
        <v>528</v>
      </c>
      <c r="AL198" s="1539"/>
    </row>
    <row r="199" spans="2:38" ht="12" customHeight="1" x14ac:dyDescent="0.4">
      <c r="F199" s="75"/>
    </row>
    <row r="200" spans="2:38" ht="13.5" hidden="1" customHeight="1" x14ac:dyDescent="0.4"/>
    <row r="201" spans="2:38" ht="15.95" customHeight="1" x14ac:dyDescent="0.4">
      <c r="B201" s="1877" t="s">
        <v>564</v>
      </c>
      <c r="C201" s="1877"/>
      <c r="D201" s="1877"/>
      <c r="E201" s="1877"/>
      <c r="F201" s="1877"/>
      <c r="G201" s="1877"/>
      <c r="H201" s="1877"/>
      <c r="I201" s="1877"/>
      <c r="J201" s="1877"/>
      <c r="K201" s="1877"/>
      <c r="L201" s="1877"/>
      <c r="M201" s="1877"/>
      <c r="N201" s="1877"/>
      <c r="O201" s="1877"/>
      <c r="P201" s="1877"/>
      <c r="Q201" s="1877"/>
      <c r="R201" s="1877"/>
      <c r="S201" s="1877"/>
      <c r="T201" s="1877"/>
      <c r="U201" s="1877"/>
      <c r="V201" s="1877"/>
      <c r="W201" s="1877"/>
      <c r="X201" s="1877"/>
      <c r="Y201" s="1877"/>
      <c r="Z201" s="1877"/>
      <c r="AA201" s="1877"/>
      <c r="AB201" s="1877"/>
      <c r="AC201" s="1877"/>
      <c r="AD201" s="1877"/>
      <c r="AE201" s="1877"/>
      <c r="AF201" s="1877"/>
      <c r="AG201" s="1877"/>
      <c r="AH201" s="1877"/>
      <c r="AI201" s="1877"/>
      <c r="AJ201" s="1877"/>
      <c r="AK201" s="1877"/>
      <c r="AL201" s="1877"/>
    </row>
    <row r="202" spans="2:38" ht="9" customHeight="1" thickBot="1" x14ac:dyDescent="0.45"/>
    <row r="203" spans="2:38" ht="14.1" customHeight="1" thickBot="1" x14ac:dyDescent="0.45">
      <c r="C203" s="1871" t="s">
        <v>420</v>
      </c>
      <c r="D203" s="1872"/>
      <c r="E203" s="1872"/>
      <c r="F203" s="1872"/>
      <c r="G203" s="1872"/>
      <c r="H203" s="1872"/>
      <c r="I203" s="1872"/>
      <c r="J203" s="1872"/>
      <c r="K203" s="1872"/>
      <c r="L203" s="1872"/>
      <c r="M203" s="1872"/>
      <c r="N203" s="1872"/>
      <c r="O203" s="1872"/>
      <c r="P203" s="1872"/>
      <c r="Q203" s="1872"/>
      <c r="R203" s="1872"/>
      <c r="S203" s="1872"/>
      <c r="T203" s="1872"/>
      <c r="U203" s="1872"/>
      <c r="V203" s="1872"/>
      <c r="W203" s="1872"/>
      <c r="X203" s="1872"/>
      <c r="Y203" s="1872"/>
      <c r="Z203" s="1872"/>
      <c r="AA203" s="1872"/>
      <c r="AB203" s="1872"/>
      <c r="AC203" s="1872"/>
      <c r="AD203" s="1872"/>
      <c r="AE203" s="1872"/>
      <c r="AF203" s="1872"/>
      <c r="AG203" s="1872"/>
      <c r="AH203" s="1872"/>
      <c r="AI203" s="1872"/>
      <c r="AJ203" s="1872"/>
      <c r="AK203" s="1873"/>
    </row>
    <row r="204" spans="2:38" ht="14.1" customHeight="1" x14ac:dyDescent="0.4">
      <c r="C204" s="244" t="s">
        <v>270</v>
      </c>
      <c r="D204" s="1709" t="s">
        <v>329</v>
      </c>
      <c r="E204" s="1709"/>
      <c r="F204" s="1709"/>
      <c r="G204" s="1709"/>
      <c r="H204" s="1709"/>
      <c r="I204" s="1709"/>
      <c r="J204" s="1709"/>
      <c r="K204" s="1709"/>
      <c r="L204" s="1709"/>
      <c r="M204" s="1709"/>
      <c r="N204" s="1709"/>
      <c r="O204" s="1709"/>
      <c r="P204" s="1709"/>
      <c r="Q204" s="1709"/>
      <c r="R204" s="1709"/>
      <c r="S204" s="1709"/>
      <c r="T204" s="1709"/>
      <c r="U204" s="1709"/>
      <c r="V204" s="1709"/>
      <c r="W204" s="1709"/>
      <c r="X204" s="1709"/>
      <c r="Y204" s="1709"/>
      <c r="Z204" s="1709"/>
      <c r="AA204" s="1709"/>
      <c r="AB204" s="1709"/>
      <c r="AC204" s="1709"/>
      <c r="AD204" s="1709"/>
      <c r="AE204" s="1709"/>
      <c r="AF204" s="1495" t="s">
        <v>330</v>
      </c>
      <c r="AG204" s="1495"/>
      <c r="AH204" s="1495"/>
      <c r="AI204" s="1495"/>
      <c r="AJ204" s="1495"/>
      <c r="AK204" s="1664"/>
    </row>
    <row r="205" spans="2:38" ht="14.1" customHeight="1" x14ac:dyDescent="0.4">
      <c r="C205" s="76"/>
      <c r="D205" s="1502" t="s">
        <v>78</v>
      </c>
      <c r="E205" s="1503"/>
      <c r="F205" s="1503"/>
      <c r="G205" s="1503"/>
      <c r="H205" s="1503"/>
      <c r="I205" s="1503"/>
      <c r="J205" s="1503"/>
      <c r="K205" s="1503"/>
      <c r="L205" s="1504"/>
      <c r="M205" s="1505" t="s">
        <v>24</v>
      </c>
      <c r="N205" s="1505"/>
      <c r="O205" s="1505"/>
      <c r="P205" s="1505"/>
      <c r="Q205" s="1505"/>
      <c r="R205" s="1505"/>
      <c r="S205" s="1506"/>
      <c r="T205" s="1507" t="s">
        <v>25</v>
      </c>
      <c r="U205" s="1505"/>
      <c r="V205" s="1505"/>
      <c r="W205" s="1505"/>
      <c r="X205" s="1505"/>
      <c r="Y205" s="1505"/>
      <c r="Z205" s="1506"/>
      <c r="AA205" s="1508" t="s">
        <v>26</v>
      </c>
      <c r="AB205" s="1509"/>
      <c r="AC205" s="1510"/>
      <c r="AD205" s="1507" t="s">
        <v>27</v>
      </c>
      <c r="AE205" s="1505"/>
      <c r="AF205" s="1505"/>
      <c r="AG205" s="1505"/>
      <c r="AH205" s="1505"/>
      <c r="AI205" s="1505"/>
      <c r="AJ205" s="1505"/>
      <c r="AK205" s="1511"/>
    </row>
    <row r="206" spans="2:38" ht="14.1" customHeight="1" x14ac:dyDescent="0.4">
      <c r="C206" s="53"/>
      <c r="D206" s="1762" t="s">
        <v>79</v>
      </c>
      <c r="E206" s="1763"/>
      <c r="F206" s="1764"/>
      <c r="G206" s="1764"/>
      <c r="H206" s="1764"/>
      <c r="I206" s="1764"/>
      <c r="J206" s="1764"/>
      <c r="K206" s="1764"/>
      <c r="L206" s="1765"/>
      <c r="M206" s="1766" t="str">
        <f>IF(AND(入力シート!M14&lt;&gt;"",項目マップ!C136&lt;&gt;""),項目マップ!C136,"")</f>
        <v/>
      </c>
      <c r="N206" s="1767"/>
      <c r="O206" s="1767"/>
      <c r="P206" s="1767"/>
      <c r="Q206" s="1767"/>
      <c r="R206" s="1767"/>
      <c r="S206" s="1767"/>
      <c r="T206" s="1768" t="str">
        <f>IF(AND(入力シート!M14&lt;&gt;"",項目マップ!C139&lt;&gt;""),項目マップ!C139,"")</f>
        <v/>
      </c>
      <c r="U206" s="1768"/>
      <c r="V206" s="1768"/>
      <c r="W206" s="1768"/>
      <c r="X206" s="1768"/>
      <c r="Y206" s="1768"/>
      <c r="Z206" s="1768"/>
      <c r="AA206" s="1769"/>
      <c r="AB206" s="1769"/>
      <c r="AC206" s="1769"/>
      <c r="AD206" s="1768" t="str">
        <f>IF(AND(入力シート!M14&lt;&gt;"",項目マップ!C143&lt;&gt;""),項目マップ!C143,"")</f>
        <v/>
      </c>
      <c r="AE206" s="1768"/>
      <c r="AF206" s="1768"/>
      <c r="AG206" s="1768"/>
      <c r="AH206" s="1768"/>
      <c r="AI206" s="1768"/>
      <c r="AJ206" s="1768"/>
      <c r="AK206" s="1772"/>
    </row>
    <row r="207" spans="2:38" ht="14.1" customHeight="1" x14ac:dyDescent="0.4">
      <c r="C207" s="53"/>
      <c r="D207" s="1773" t="s">
        <v>80</v>
      </c>
      <c r="E207" s="1750"/>
      <c r="F207" s="1649"/>
      <c r="G207" s="1649"/>
      <c r="H207" s="1649"/>
      <c r="I207" s="1649"/>
      <c r="J207" s="1649"/>
      <c r="K207" s="1649"/>
      <c r="L207" s="1774"/>
      <c r="M207" s="1775" t="str">
        <f>IF(AND(入力シート!M14&lt;&gt;"",項目マップ!C137&lt;&gt;""),項目マップ!C137,"")</f>
        <v/>
      </c>
      <c r="N207" s="1494"/>
      <c r="O207" s="1494"/>
      <c r="P207" s="1494"/>
      <c r="Q207" s="1494"/>
      <c r="R207" s="1494"/>
      <c r="S207" s="1494"/>
      <c r="T207" s="1497" t="str">
        <f>IF(AND(入力シート!M14&lt;&gt;"",項目マップ!C140&lt;&gt;""),項目マップ!C140,"")</f>
        <v/>
      </c>
      <c r="U207" s="1497"/>
      <c r="V207" s="1497"/>
      <c r="W207" s="1497"/>
      <c r="X207" s="1497"/>
      <c r="Y207" s="1497"/>
      <c r="Z207" s="1497"/>
      <c r="AA207" s="1770"/>
      <c r="AB207" s="1770"/>
      <c r="AC207" s="1770"/>
      <c r="AD207" s="1497" t="str">
        <f>IF(AND(入力シート!M14&lt;&gt;"",項目マップ!C144&lt;&gt;""),項目マップ!C144,"")</f>
        <v/>
      </c>
      <c r="AE207" s="1497"/>
      <c r="AF207" s="1497"/>
      <c r="AG207" s="1497"/>
      <c r="AH207" s="1497"/>
      <c r="AI207" s="1497"/>
      <c r="AJ207" s="1497"/>
      <c r="AK207" s="1548"/>
    </row>
    <row r="208" spans="2:38" ht="14.1" customHeight="1" x14ac:dyDescent="0.4">
      <c r="C208" s="76"/>
      <c r="D208" s="1549" t="s">
        <v>81</v>
      </c>
      <c r="E208" s="1550"/>
      <c r="F208" s="1551"/>
      <c r="G208" s="1551"/>
      <c r="H208" s="1551"/>
      <c r="I208" s="1551"/>
      <c r="J208" s="1551"/>
      <c r="K208" s="1551"/>
      <c r="L208" s="1552"/>
      <c r="M208" s="1562" t="str">
        <f>IF(AND(入力シート!M14&lt;&gt;"",項目マップ!C138&lt;&gt;""),項目マップ!C138,"")</f>
        <v/>
      </c>
      <c r="N208" s="1563"/>
      <c r="O208" s="1563"/>
      <c r="P208" s="1563"/>
      <c r="Q208" s="1563"/>
      <c r="R208" s="1563"/>
      <c r="S208" s="1563"/>
      <c r="T208" s="1564" t="str">
        <f>IF(AND(入力シート!M14&lt;&gt;"",項目マップ!C141&lt;&gt;""),項目マップ!C141,"")</f>
        <v/>
      </c>
      <c r="U208" s="1564"/>
      <c r="V208" s="1564"/>
      <c r="W208" s="1564"/>
      <c r="X208" s="1564"/>
      <c r="Y208" s="1564"/>
      <c r="Z208" s="1564"/>
      <c r="AA208" s="1771"/>
      <c r="AB208" s="1771"/>
      <c r="AC208" s="1771"/>
      <c r="AD208" s="1564" t="str">
        <f>IF(AND(入力シート!M14&lt;&gt;"",項目マップ!C145&lt;&gt;""),項目マップ!C145,"")</f>
        <v/>
      </c>
      <c r="AE208" s="1564"/>
      <c r="AF208" s="1564"/>
      <c r="AG208" s="1564"/>
      <c r="AH208" s="1564"/>
      <c r="AI208" s="1564"/>
      <c r="AJ208" s="1564"/>
      <c r="AK208" s="1565"/>
    </row>
    <row r="209" spans="2:38" ht="14.1" customHeight="1" x14ac:dyDescent="0.4">
      <c r="C209" s="77"/>
      <c r="D209" s="1566" t="s">
        <v>82</v>
      </c>
      <c r="E209" s="1567"/>
      <c r="F209" s="1512"/>
      <c r="G209" s="1512"/>
      <c r="H209" s="1512"/>
      <c r="I209" s="1512"/>
      <c r="J209" s="1512"/>
      <c r="K209" s="1512"/>
      <c r="L209" s="1568"/>
      <c r="M209" s="1569" t="str">
        <f>IF(AND(入力シート!M14&lt;&gt;"",項目マップ!C146&lt;&gt;""),項目マップ!C146,"")</f>
        <v/>
      </c>
      <c r="N209" s="1570"/>
      <c r="O209" s="1570"/>
      <c r="P209" s="1570"/>
      <c r="Q209" s="1570"/>
      <c r="R209" s="1570"/>
      <c r="S209" s="1570"/>
      <c r="T209" s="1571" t="str">
        <f>IF(AND(入力シート!M14&lt;&gt;"",項目マップ!C147&lt;&gt;""),項目マップ!C147,"")</f>
        <v/>
      </c>
      <c r="U209" s="1571"/>
      <c r="V209" s="1571"/>
      <c r="W209" s="1571"/>
      <c r="X209" s="1571"/>
      <c r="Y209" s="1571"/>
      <c r="Z209" s="1571"/>
      <c r="AA209" s="1512" t="str">
        <f>IF(AND(入力シート!M14&lt;&gt;"",項目マップ!C142&lt;&gt;""),項目マップ!C142,"")</f>
        <v/>
      </c>
      <c r="AB209" s="1512"/>
      <c r="AC209" s="1512"/>
      <c r="AD209" s="1513" t="str">
        <f>IF(AND(入力シート!M14&lt;&gt;"",項目マップ!C148&lt;&gt;""),項目マップ!C148,"")</f>
        <v/>
      </c>
      <c r="AE209" s="1513"/>
      <c r="AF209" s="1513"/>
      <c r="AG209" s="1513"/>
      <c r="AH209" s="1513"/>
      <c r="AI209" s="1513"/>
      <c r="AJ209" s="1513"/>
      <c r="AK209" s="1514"/>
    </row>
    <row r="210" spans="2:38" ht="9" customHeight="1" thickBot="1" x14ac:dyDescent="0.45"/>
    <row r="211" spans="2:38" ht="14.1" customHeight="1" thickBot="1" x14ac:dyDescent="0.45">
      <c r="C211" s="1871" t="s">
        <v>419</v>
      </c>
      <c r="D211" s="1872"/>
      <c r="E211" s="1872"/>
      <c r="F211" s="1872"/>
      <c r="G211" s="1872"/>
      <c r="H211" s="1872"/>
      <c r="I211" s="1872"/>
      <c r="J211" s="1872"/>
      <c r="K211" s="1872"/>
      <c r="L211" s="1872"/>
      <c r="M211" s="1872"/>
      <c r="N211" s="1872"/>
      <c r="O211" s="1872"/>
      <c r="P211" s="1872"/>
      <c r="Q211" s="1872"/>
      <c r="R211" s="1872"/>
      <c r="S211" s="1872"/>
      <c r="T211" s="1872"/>
      <c r="U211" s="1872"/>
      <c r="V211" s="1872"/>
      <c r="W211" s="1872"/>
      <c r="X211" s="1872"/>
      <c r="Y211" s="1872"/>
      <c r="Z211" s="1872"/>
      <c r="AA211" s="1872"/>
      <c r="AB211" s="1872"/>
      <c r="AC211" s="1872"/>
      <c r="AD211" s="1872"/>
      <c r="AE211" s="1872"/>
      <c r="AF211" s="1872"/>
      <c r="AG211" s="1872"/>
      <c r="AH211" s="1872"/>
      <c r="AI211" s="1872"/>
      <c r="AJ211" s="1872"/>
      <c r="AK211" s="1873"/>
    </row>
    <row r="212" spans="2:38" ht="14.1" customHeight="1" x14ac:dyDescent="0.4">
      <c r="C212" s="249" t="s">
        <v>270</v>
      </c>
      <c r="D212" s="1499" t="s">
        <v>329</v>
      </c>
      <c r="E212" s="1499"/>
      <c r="F212" s="1499"/>
      <c r="G212" s="1499"/>
      <c r="H212" s="1499"/>
      <c r="I212" s="1499"/>
      <c r="J212" s="1499"/>
      <c r="K212" s="1499"/>
      <c r="L212" s="1499"/>
      <c r="M212" s="1499"/>
      <c r="N212" s="1499"/>
      <c r="O212" s="1499"/>
      <c r="P212" s="1499"/>
      <c r="Q212" s="1499"/>
      <c r="R212" s="1499"/>
      <c r="S212" s="1499"/>
      <c r="T212" s="1499"/>
      <c r="U212" s="1499"/>
      <c r="V212" s="1499"/>
      <c r="W212" s="1499"/>
      <c r="X212" s="1499"/>
      <c r="Y212" s="1499"/>
      <c r="Z212" s="1499"/>
      <c r="AA212" s="1499"/>
      <c r="AB212" s="1499"/>
      <c r="AC212" s="1499"/>
      <c r="AD212" s="1499"/>
      <c r="AE212" s="1499"/>
      <c r="AF212" s="1500" t="s">
        <v>330</v>
      </c>
      <c r="AG212" s="1500"/>
      <c r="AH212" s="1500"/>
      <c r="AI212" s="1500"/>
      <c r="AJ212" s="1500"/>
      <c r="AK212" s="1501"/>
    </row>
    <row r="213" spans="2:38" ht="14.1" customHeight="1" x14ac:dyDescent="0.4">
      <c r="C213" s="76"/>
      <c r="D213" s="1502" t="s">
        <v>78</v>
      </c>
      <c r="E213" s="1503"/>
      <c r="F213" s="1503"/>
      <c r="G213" s="1503"/>
      <c r="H213" s="1503"/>
      <c r="I213" s="1503"/>
      <c r="J213" s="1503"/>
      <c r="K213" s="1503"/>
      <c r="L213" s="1504"/>
      <c r="M213" s="1505" t="s">
        <v>24</v>
      </c>
      <c r="N213" s="1505"/>
      <c r="O213" s="1505"/>
      <c r="P213" s="1505"/>
      <c r="Q213" s="1505"/>
      <c r="R213" s="1505"/>
      <c r="S213" s="1506"/>
      <c r="T213" s="1507" t="s">
        <v>25</v>
      </c>
      <c r="U213" s="1505"/>
      <c r="V213" s="1505"/>
      <c r="W213" s="1505"/>
      <c r="X213" s="1505"/>
      <c r="Y213" s="1505"/>
      <c r="Z213" s="1506"/>
      <c r="AA213" s="1508" t="s">
        <v>26</v>
      </c>
      <c r="AB213" s="1509"/>
      <c r="AC213" s="1510"/>
      <c r="AD213" s="1507" t="s">
        <v>27</v>
      </c>
      <c r="AE213" s="1505"/>
      <c r="AF213" s="1505"/>
      <c r="AG213" s="1505"/>
      <c r="AH213" s="1505"/>
      <c r="AI213" s="1505"/>
      <c r="AJ213" s="1505"/>
      <c r="AK213" s="1511"/>
    </row>
    <row r="214" spans="2:38" ht="14.1" customHeight="1" x14ac:dyDescent="0.4">
      <c r="C214" s="53"/>
      <c r="D214" s="1762" t="s">
        <v>79</v>
      </c>
      <c r="E214" s="1763"/>
      <c r="F214" s="1764"/>
      <c r="G214" s="1764"/>
      <c r="H214" s="1764"/>
      <c r="I214" s="1764"/>
      <c r="J214" s="1764"/>
      <c r="K214" s="1764"/>
      <c r="L214" s="1765"/>
      <c r="M214" s="1766" t="str">
        <f>IF(AND(入力シート!M14&lt;&gt;"",項目マップ!C245&lt;&gt;""),項目マップ!C245,"")</f>
        <v/>
      </c>
      <c r="N214" s="1767"/>
      <c r="O214" s="1767"/>
      <c r="P214" s="1767"/>
      <c r="Q214" s="1767"/>
      <c r="R214" s="1767"/>
      <c r="S214" s="1767"/>
      <c r="T214" s="1768" t="str">
        <f>IF(AND(入力シート!M14&lt;&gt;"",項目マップ!C248&lt;&gt;""),項目マップ!C248,"")</f>
        <v/>
      </c>
      <c r="U214" s="1768"/>
      <c r="V214" s="1768"/>
      <c r="W214" s="1768"/>
      <c r="X214" s="1768"/>
      <c r="Y214" s="1768"/>
      <c r="Z214" s="1768"/>
      <c r="AA214" s="1769"/>
      <c r="AB214" s="1769"/>
      <c r="AC214" s="1769"/>
      <c r="AD214" s="1768" t="str">
        <f>IF(AND(入力シート!M14&lt;&gt;"",項目マップ!C252&lt;&gt;""),項目マップ!C252,"")</f>
        <v/>
      </c>
      <c r="AE214" s="1768"/>
      <c r="AF214" s="1768"/>
      <c r="AG214" s="1768"/>
      <c r="AH214" s="1768"/>
      <c r="AI214" s="1768"/>
      <c r="AJ214" s="1768"/>
      <c r="AK214" s="1772"/>
    </row>
    <row r="215" spans="2:38" ht="14.1" customHeight="1" x14ac:dyDescent="0.4">
      <c r="C215" s="53"/>
      <c r="D215" s="1773" t="s">
        <v>80</v>
      </c>
      <c r="E215" s="1750"/>
      <c r="F215" s="1649"/>
      <c r="G215" s="1649"/>
      <c r="H215" s="1649"/>
      <c r="I215" s="1649"/>
      <c r="J215" s="1649"/>
      <c r="K215" s="1649"/>
      <c r="L215" s="1774"/>
      <c r="M215" s="1775" t="str">
        <f>IF(AND(入力シート!M14&lt;&gt;"",項目マップ!C246&lt;&gt;""),項目マップ!C246,"")</f>
        <v/>
      </c>
      <c r="N215" s="1494"/>
      <c r="O215" s="1494"/>
      <c r="P215" s="1494"/>
      <c r="Q215" s="1494"/>
      <c r="R215" s="1494"/>
      <c r="S215" s="1494"/>
      <c r="T215" s="1497" t="str">
        <f>IF(AND(入力シート!M14&lt;&gt;"",項目マップ!C249&lt;&gt;""),項目マップ!C249,"")</f>
        <v/>
      </c>
      <c r="U215" s="1497"/>
      <c r="V215" s="1497"/>
      <c r="W215" s="1497"/>
      <c r="X215" s="1497"/>
      <c r="Y215" s="1497"/>
      <c r="Z215" s="1497"/>
      <c r="AA215" s="1770"/>
      <c r="AB215" s="1770"/>
      <c r="AC215" s="1770"/>
      <c r="AD215" s="1497" t="str">
        <f>IF(AND(入力シート!M14&lt;&gt;"",項目マップ!C253&lt;&gt;""),項目マップ!C253,"")</f>
        <v/>
      </c>
      <c r="AE215" s="1497"/>
      <c r="AF215" s="1497"/>
      <c r="AG215" s="1497"/>
      <c r="AH215" s="1497"/>
      <c r="AI215" s="1497"/>
      <c r="AJ215" s="1497"/>
      <c r="AK215" s="1548"/>
    </row>
    <row r="216" spans="2:38" ht="14.1" customHeight="1" x14ac:dyDescent="0.4">
      <c r="C216" s="76"/>
      <c r="D216" s="1549" t="s">
        <v>81</v>
      </c>
      <c r="E216" s="1550"/>
      <c r="F216" s="1551"/>
      <c r="G216" s="1551"/>
      <c r="H216" s="1551"/>
      <c r="I216" s="1551"/>
      <c r="J216" s="1551"/>
      <c r="K216" s="1551"/>
      <c r="L216" s="1552"/>
      <c r="M216" s="1562" t="str">
        <f>IF(AND(入力シート!M14&lt;&gt;"",項目マップ!C247&lt;&gt;""),項目マップ!C247,"")</f>
        <v/>
      </c>
      <c r="N216" s="1563"/>
      <c r="O216" s="1563"/>
      <c r="P216" s="1563"/>
      <c r="Q216" s="1563"/>
      <c r="R216" s="1563"/>
      <c r="S216" s="1563"/>
      <c r="T216" s="1564" t="str">
        <f>IF(AND(入力シート!M14&lt;&gt;"",項目マップ!C250&lt;&gt;""),項目マップ!C250,"")</f>
        <v/>
      </c>
      <c r="U216" s="1564"/>
      <c r="V216" s="1564"/>
      <c r="W216" s="1564"/>
      <c r="X216" s="1564"/>
      <c r="Y216" s="1564"/>
      <c r="Z216" s="1564"/>
      <c r="AA216" s="1771"/>
      <c r="AB216" s="1771"/>
      <c r="AC216" s="1771"/>
      <c r="AD216" s="1564" t="str">
        <f>IF(AND(入力シート!M14&lt;&gt;"",項目マップ!C254&lt;&gt;""),項目マップ!C254,"")</f>
        <v/>
      </c>
      <c r="AE216" s="1564"/>
      <c r="AF216" s="1564"/>
      <c r="AG216" s="1564"/>
      <c r="AH216" s="1564"/>
      <c r="AI216" s="1564"/>
      <c r="AJ216" s="1564"/>
      <c r="AK216" s="1565"/>
    </row>
    <row r="217" spans="2:38" ht="14.1" customHeight="1" x14ac:dyDescent="0.4">
      <c r="C217" s="77"/>
      <c r="D217" s="1566" t="s">
        <v>82</v>
      </c>
      <c r="E217" s="1567"/>
      <c r="F217" s="1512"/>
      <c r="G217" s="1512"/>
      <c r="H217" s="1512"/>
      <c r="I217" s="1512"/>
      <c r="J217" s="1512"/>
      <c r="K217" s="1512"/>
      <c r="L217" s="1568"/>
      <c r="M217" s="1569" t="str">
        <f>IF(AND(入力シート!M14&lt;&gt;"",項目マップ!C255&lt;&gt;""),項目マップ!C255,"")</f>
        <v/>
      </c>
      <c r="N217" s="1570"/>
      <c r="O217" s="1570"/>
      <c r="P217" s="1570"/>
      <c r="Q217" s="1570"/>
      <c r="R217" s="1570"/>
      <c r="S217" s="1570"/>
      <c r="T217" s="1571" t="str">
        <f>IF(AND(入力シート!M14&lt;&gt;"",項目マップ!C256&lt;&gt;""),項目マップ!C256,"")</f>
        <v/>
      </c>
      <c r="U217" s="1571"/>
      <c r="V217" s="1571"/>
      <c r="W217" s="1571"/>
      <c r="X217" s="1571"/>
      <c r="Y217" s="1571"/>
      <c r="Z217" s="1571"/>
      <c r="AA217" s="1512" t="str">
        <f>IF(AND(入力シート!M14&lt;&gt;"",項目マップ!C251&lt;&gt;""),項目マップ!C251,"")</f>
        <v/>
      </c>
      <c r="AB217" s="1512"/>
      <c r="AC217" s="1512"/>
      <c r="AD217" s="1513" t="str">
        <f>IF(AND(入力シート!M14&lt;&gt;"",項目マップ!C257&lt;&gt;""),項目マップ!C257,"")</f>
        <v/>
      </c>
      <c r="AE217" s="1513"/>
      <c r="AF217" s="1513"/>
      <c r="AG217" s="1513"/>
      <c r="AH217" s="1513"/>
      <c r="AI217" s="1513"/>
      <c r="AJ217" s="1513"/>
      <c r="AK217" s="1514"/>
    </row>
    <row r="218" spans="2:38" ht="14.1" customHeight="1" x14ac:dyDescent="0.4">
      <c r="C218" s="64"/>
    </row>
    <row r="219" spans="2:38" ht="8.4499999999999993" customHeight="1" x14ac:dyDescent="0.4">
      <c r="C219" s="64"/>
    </row>
    <row r="220" spans="2:38" ht="14.1" hidden="1" customHeight="1" x14ac:dyDescent="0.4">
      <c r="C220" s="1515" t="s">
        <v>599</v>
      </c>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c r="Y220" s="1515"/>
      <c r="Z220" s="1515"/>
      <c r="AA220" s="1870"/>
      <c r="AB220" s="2023" t="str">
        <f>IF(AND(入力シート!M14&lt;&gt;"",項目マップ!C260&lt;&gt;""),項目マップ!C260,"")</f>
        <v/>
      </c>
      <c r="AC220" s="2024"/>
      <c r="AD220" s="2024"/>
      <c r="AE220" s="2024"/>
      <c r="AF220" s="2024"/>
      <c r="AG220" s="2024"/>
      <c r="AH220" s="2024"/>
      <c r="AI220" s="2024"/>
      <c r="AJ220" s="2024"/>
      <c r="AK220" s="2025"/>
    </row>
    <row r="221" spans="2:38" ht="9.6" customHeight="1" x14ac:dyDescent="0.4">
      <c r="C221" s="18"/>
      <c r="L221" s="78"/>
      <c r="M221" s="78"/>
      <c r="N221" s="78"/>
      <c r="O221" s="78"/>
      <c r="P221" s="78"/>
      <c r="Q221" s="78"/>
      <c r="AE221" s="79"/>
      <c r="AF221" s="79"/>
      <c r="AG221" s="79"/>
      <c r="AH221" s="79"/>
      <c r="AI221" s="79"/>
      <c r="AJ221" s="79"/>
      <c r="AK221" s="79"/>
    </row>
    <row r="222" spans="2:38" ht="14.1" hidden="1" customHeight="1" x14ac:dyDescent="0.4">
      <c r="C222" s="18"/>
      <c r="L222" s="78"/>
      <c r="M222" s="78"/>
      <c r="N222" s="78"/>
      <c r="O222" s="78"/>
      <c r="P222" s="78"/>
      <c r="Q222" s="78"/>
      <c r="AE222" s="79"/>
      <c r="AF222" s="79"/>
      <c r="AG222" s="79"/>
      <c r="AH222" s="79"/>
      <c r="AI222" s="79"/>
      <c r="AJ222" s="79"/>
      <c r="AK222" s="79"/>
    </row>
    <row r="223" spans="2:38" ht="14.1" hidden="1" customHeight="1" x14ac:dyDescent="0.4">
      <c r="C223" s="18"/>
    </row>
    <row r="224" spans="2:38" ht="15" customHeight="1" x14ac:dyDescent="0.4">
      <c r="B224" s="1877" t="s">
        <v>565</v>
      </c>
      <c r="C224" s="1877"/>
      <c r="D224" s="1877"/>
      <c r="E224" s="1877"/>
      <c r="F224" s="1877"/>
      <c r="G224" s="1877"/>
      <c r="H224" s="1877"/>
      <c r="I224" s="1877"/>
      <c r="J224" s="1877"/>
      <c r="K224" s="1877"/>
      <c r="L224" s="1877"/>
      <c r="M224" s="1877"/>
      <c r="N224" s="1877"/>
      <c r="O224" s="1877"/>
      <c r="P224" s="1877"/>
      <c r="Q224" s="1877"/>
      <c r="R224" s="1877"/>
      <c r="S224" s="1877"/>
      <c r="T224" s="1877"/>
      <c r="U224" s="1877"/>
      <c r="V224" s="1877"/>
      <c r="W224" s="1877"/>
      <c r="X224" s="1877"/>
      <c r="Y224" s="1877"/>
      <c r="Z224" s="1877"/>
      <c r="AA224" s="1877"/>
      <c r="AB224" s="1877"/>
      <c r="AC224" s="1877"/>
      <c r="AD224" s="1877"/>
      <c r="AE224" s="1877"/>
      <c r="AF224" s="1877"/>
      <c r="AG224" s="1877"/>
      <c r="AH224" s="1877"/>
      <c r="AI224" s="1877"/>
      <c r="AJ224" s="1877"/>
      <c r="AK224" s="1877"/>
      <c r="AL224" s="1877"/>
    </row>
    <row r="225" spans="2:37" ht="9" customHeight="1" thickBot="1" x14ac:dyDescent="0.45">
      <c r="C225" s="18"/>
      <c r="AD225" s="80"/>
      <c r="AE225" s="80"/>
      <c r="AF225" s="80"/>
      <c r="AG225" s="80"/>
      <c r="AH225" s="80"/>
      <c r="AI225" s="80"/>
      <c r="AJ225" s="80"/>
      <c r="AK225" s="80"/>
    </row>
    <row r="226" spans="2:37" ht="14.1" customHeight="1" thickBot="1" x14ac:dyDescent="0.45">
      <c r="C226" s="1871" t="s">
        <v>420</v>
      </c>
      <c r="D226" s="1872"/>
      <c r="E226" s="1872"/>
      <c r="F226" s="1872"/>
      <c r="G226" s="1872"/>
      <c r="H226" s="1872"/>
      <c r="I226" s="1872"/>
      <c r="J226" s="1872"/>
      <c r="K226" s="1872"/>
      <c r="L226" s="1872"/>
      <c r="M226" s="1872"/>
      <c r="N226" s="1872"/>
      <c r="O226" s="1872"/>
      <c r="P226" s="1872"/>
      <c r="Q226" s="1872"/>
      <c r="R226" s="1872"/>
      <c r="S226" s="1872"/>
      <c r="T226" s="1872"/>
      <c r="U226" s="1872"/>
      <c r="V226" s="1872"/>
      <c r="W226" s="1872"/>
      <c r="X226" s="1872"/>
      <c r="Y226" s="1872"/>
      <c r="Z226" s="1872"/>
      <c r="AA226" s="1872"/>
      <c r="AB226" s="1872"/>
      <c r="AC226" s="1872"/>
      <c r="AD226" s="1872"/>
      <c r="AE226" s="1872"/>
      <c r="AF226" s="1872"/>
      <c r="AG226" s="1872"/>
      <c r="AH226" s="1872"/>
      <c r="AI226" s="1872"/>
      <c r="AJ226" s="1872"/>
      <c r="AK226" s="1873"/>
    </row>
    <row r="227" spans="2:37" ht="15" customHeight="1" x14ac:dyDescent="0.4">
      <c r="C227" s="282" t="s">
        <v>270</v>
      </c>
      <c r="D227" s="1874" t="s">
        <v>522</v>
      </c>
      <c r="E227" s="1874"/>
      <c r="F227" s="1874"/>
      <c r="G227" s="1874"/>
      <c r="H227" s="1874"/>
      <c r="I227" s="1874"/>
      <c r="J227" s="1874"/>
      <c r="K227" s="1874"/>
      <c r="L227" s="1875" t="str">
        <f>IF(AND(入力シート!M14&lt;&gt;"",入力シート!J199&lt;&gt;""),TEXT(入力シート!J199,"ggge年m月d日"),"")</f>
        <v/>
      </c>
      <c r="M227" s="1874"/>
      <c r="N227" s="1874"/>
      <c r="O227" s="1874"/>
      <c r="P227" s="1874"/>
      <c r="Q227" s="1874"/>
      <c r="R227" s="1874"/>
      <c r="S227" s="1874"/>
      <c r="T227" s="1874"/>
      <c r="U227" s="1874"/>
      <c r="V227" s="1874"/>
      <c r="W227" s="1874"/>
      <c r="X227" s="1874"/>
      <c r="Y227" s="1874"/>
      <c r="Z227" s="1874"/>
      <c r="AA227" s="1874"/>
      <c r="AB227" s="1874"/>
      <c r="AC227" s="1874"/>
      <c r="AD227" s="1874"/>
      <c r="AE227" s="1874"/>
      <c r="AF227" s="1874"/>
      <c r="AG227" s="1874"/>
      <c r="AH227" s="1874"/>
      <c r="AI227" s="1874"/>
      <c r="AJ227" s="1874"/>
      <c r="AK227" s="1876"/>
    </row>
    <row r="228" spans="2:37" ht="9" customHeight="1" thickBot="1" x14ac:dyDescent="0.45">
      <c r="B228" s="85"/>
      <c r="C228" s="270"/>
      <c r="D228" s="277"/>
      <c r="E228" s="277"/>
      <c r="F228" s="277"/>
      <c r="G228" s="277"/>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row>
    <row r="229" spans="2:37" ht="14.1" customHeight="1" thickBot="1" x14ac:dyDescent="0.45">
      <c r="B229" s="85"/>
      <c r="C229" s="1871" t="s">
        <v>419</v>
      </c>
      <c r="D229" s="1872"/>
      <c r="E229" s="1872"/>
      <c r="F229" s="1872"/>
      <c r="G229" s="1872"/>
      <c r="H229" s="1872"/>
      <c r="I229" s="1872"/>
      <c r="J229" s="1872"/>
      <c r="K229" s="1872"/>
      <c r="L229" s="1872"/>
      <c r="M229" s="1872"/>
      <c r="N229" s="1872"/>
      <c r="O229" s="1872"/>
      <c r="P229" s="1872"/>
      <c r="Q229" s="1872"/>
      <c r="R229" s="1872"/>
      <c r="S229" s="1872"/>
      <c r="T229" s="1872"/>
      <c r="U229" s="1872"/>
      <c r="V229" s="1872"/>
      <c r="W229" s="1872"/>
      <c r="X229" s="1872"/>
      <c r="Y229" s="1872"/>
      <c r="Z229" s="1872"/>
      <c r="AA229" s="1872"/>
      <c r="AB229" s="1872"/>
      <c r="AC229" s="1872"/>
      <c r="AD229" s="1872"/>
      <c r="AE229" s="1872"/>
      <c r="AF229" s="1872"/>
      <c r="AG229" s="1872"/>
      <c r="AH229" s="1872"/>
      <c r="AI229" s="1872"/>
      <c r="AJ229" s="1872"/>
      <c r="AK229" s="1873"/>
    </row>
    <row r="230" spans="2:37" ht="14.1" customHeight="1" x14ac:dyDescent="0.4">
      <c r="B230" s="85"/>
      <c r="C230" s="280" t="s">
        <v>270</v>
      </c>
      <c r="D230" s="1874" t="s">
        <v>522</v>
      </c>
      <c r="E230" s="1874"/>
      <c r="F230" s="1874"/>
      <c r="G230" s="1874"/>
      <c r="H230" s="1874"/>
      <c r="I230" s="1874"/>
      <c r="J230" s="1874"/>
      <c r="K230" s="1874"/>
      <c r="L230" s="1875" t="str">
        <f>IF(AND(入力シート!M14&lt;&gt;"",入力シート!J298&lt;&gt;""),TEXT(入力シート!J298,"ggge年m月d日"),"")</f>
        <v/>
      </c>
      <c r="M230" s="1874"/>
      <c r="N230" s="1874"/>
      <c r="O230" s="1874"/>
      <c r="P230" s="1874"/>
      <c r="Q230" s="1874"/>
      <c r="R230" s="1874"/>
      <c r="S230" s="1874"/>
      <c r="T230" s="1874"/>
      <c r="U230" s="1874"/>
      <c r="V230" s="1874"/>
      <c r="W230" s="1874"/>
      <c r="X230" s="1874"/>
      <c r="Y230" s="1874"/>
      <c r="Z230" s="1874"/>
      <c r="AA230" s="1874"/>
      <c r="AB230" s="1874"/>
      <c r="AC230" s="1874"/>
      <c r="AD230" s="1874"/>
      <c r="AE230" s="1874"/>
      <c r="AF230" s="1874"/>
      <c r="AG230" s="1874"/>
      <c r="AH230" s="1874"/>
      <c r="AI230" s="1874"/>
      <c r="AJ230" s="1874"/>
      <c r="AK230" s="1876"/>
    </row>
    <row r="231" spans="2:37" ht="9" customHeight="1" x14ac:dyDescent="0.4">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row>
    <row r="232" spans="2:37" ht="14.1" customHeight="1" x14ac:dyDescent="0.4"/>
    <row r="233" spans="2:37" ht="14.1" customHeight="1" x14ac:dyDescent="0.4"/>
    <row r="234" spans="2:37" ht="14.1" customHeight="1" x14ac:dyDescent="0.4"/>
    <row r="235" spans="2:37" ht="14.1" customHeight="1" x14ac:dyDescent="0.4"/>
    <row r="236" spans="2:37" ht="14.1" customHeight="1" x14ac:dyDescent="0.4"/>
    <row r="237" spans="2:37" ht="14.1" customHeight="1" x14ac:dyDescent="0.4"/>
    <row r="238" spans="2:37" ht="14.1" customHeight="1" x14ac:dyDescent="0.4"/>
    <row r="239" spans="2:37" ht="14.1" customHeight="1" x14ac:dyDescent="0.4"/>
    <row r="240" spans="2:37" ht="14.1" customHeight="1" x14ac:dyDescent="0.4"/>
    <row r="241" ht="14.1" customHeight="1" x14ac:dyDescent="0.4"/>
    <row r="242" ht="14.1" customHeight="1" x14ac:dyDescent="0.4"/>
    <row r="243" ht="14.1" customHeight="1" x14ac:dyDescent="0.4"/>
    <row r="244" ht="14.1" customHeight="1" x14ac:dyDescent="0.4"/>
    <row r="245" ht="14.1" customHeight="1" x14ac:dyDescent="0.4"/>
    <row r="246" ht="14.1" customHeight="1" x14ac:dyDescent="0.4"/>
    <row r="247" ht="14.1" customHeight="1" x14ac:dyDescent="0.4"/>
    <row r="248" ht="14.1" customHeight="1" x14ac:dyDescent="0.4"/>
    <row r="249" ht="14.1" customHeight="1" x14ac:dyDescent="0.4"/>
    <row r="250" ht="14.1" customHeight="1" x14ac:dyDescent="0.4"/>
    <row r="251" ht="14.1" customHeight="1" x14ac:dyDescent="0.4"/>
    <row r="252" ht="14.1" customHeight="1" x14ac:dyDescent="0.4"/>
    <row r="253" ht="14.1" customHeight="1" x14ac:dyDescent="0.4"/>
    <row r="254" ht="14.1" customHeight="1" x14ac:dyDescent="0.4"/>
    <row r="255" ht="14.1" customHeight="1" x14ac:dyDescent="0.4"/>
    <row r="256" ht="14.1" customHeight="1" x14ac:dyDescent="0.4"/>
    <row r="257" ht="14.1" customHeight="1" x14ac:dyDescent="0.4"/>
    <row r="258" ht="14.1" customHeight="1" x14ac:dyDescent="0.4"/>
    <row r="259" ht="14.1" customHeight="1" x14ac:dyDescent="0.4"/>
    <row r="260" ht="14.1" customHeight="1" x14ac:dyDescent="0.4"/>
    <row r="261" ht="14.1" customHeight="1" x14ac:dyDescent="0.4"/>
    <row r="262" ht="14.1" customHeight="1" x14ac:dyDescent="0.4"/>
    <row r="263" ht="14.1" customHeight="1" x14ac:dyDescent="0.4"/>
    <row r="264" ht="14.1" customHeight="1" x14ac:dyDescent="0.4"/>
    <row r="265" ht="14.1" customHeight="1" x14ac:dyDescent="0.4"/>
    <row r="266" ht="14.1" customHeight="1" x14ac:dyDescent="0.4"/>
  </sheetData>
  <sheetProtection sheet="1" objects="1" scenarios="1"/>
  <mergeCells count="325">
    <mergeCell ref="X183:Z183"/>
    <mergeCell ref="P184:V184"/>
    <mergeCell ref="X184:Z184"/>
    <mergeCell ref="P185:V185"/>
    <mergeCell ref="X185:Z185"/>
    <mergeCell ref="J194:P194"/>
    <mergeCell ref="C18:AK18"/>
    <mergeCell ref="N152:P152"/>
    <mergeCell ref="C15:H15"/>
    <mergeCell ref="I15:S15"/>
    <mergeCell ref="D19:K19"/>
    <mergeCell ref="L19:AK19"/>
    <mergeCell ref="D20:K20"/>
    <mergeCell ref="L20:AK20"/>
    <mergeCell ref="D26:AK26"/>
    <mergeCell ref="J21:K21"/>
    <mergeCell ref="L21:AK21"/>
    <mergeCell ref="D22:K22"/>
    <mergeCell ref="D28:K28"/>
    <mergeCell ref="L28:AK28"/>
    <mergeCell ref="D23:K23"/>
    <mergeCell ref="L23:AK23"/>
    <mergeCell ref="D24:K24"/>
    <mergeCell ref="L24:T24"/>
    <mergeCell ref="C211:AK211"/>
    <mergeCell ref="D207:L207"/>
    <mergeCell ref="M207:S207"/>
    <mergeCell ref="T207:Z207"/>
    <mergeCell ref="AD207:AK207"/>
    <mergeCell ref="D208:L208"/>
    <mergeCell ref="M208:S208"/>
    <mergeCell ref="T208:Z208"/>
    <mergeCell ref="AD208:AK208"/>
    <mergeCell ref="D209:L209"/>
    <mergeCell ref="M209:S209"/>
    <mergeCell ref="T209:Z209"/>
    <mergeCell ref="AA209:AC209"/>
    <mergeCell ref="AD209:AK209"/>
    <mergeCell ref="AA206:AC208"/>
    <mergeCell ref="AD206:AK206"/>
    <mergeCell ref="B2:F2"/>
    <mergeCell ref="G2:AJ2"/>
    <mergeCell ref="AK2:AL2"/>
    <mergeCell ref="AE4:AK4"/>
    <mergeCell ref="G6:I6"/>
    <mergeCell ref="J6:N6"/>
    <mergeCell ref="A1:AM1"/>
    <mergeCell ref="C8:AK10"/>
    <mergeCell ref="C14:H14"/>
    <mergeCell ref="I14:S14"/>
    <mergeCell ref="T14:Y14"/>
    <mergeCell ref="Z14:AJ14"/>
    <mergeCell ref="U24:Z24"/>
    <mergeCell ref="AA24:AK24"/>
    <mergeCell ref="L22:T22"/>
    <mergeCell ref="U22:Z22"/>
    <mergeCell ref="AA22:AK22"/>
    <mergeCell ref="L25:AK25"/>
    <mergeCell ref="D25:K25"/>
    <mergeCell ref="C27:AK27"/>
    <mergeCell ref="D69:K69"/>
    <mergeCell ref="L69:AK69"/>
    <mergeCell ref="B39:AL39"/>
    <mergeCell ref="C41:L41"/>
    <mergeCell ref="M41:Y41"/>
    <mergeCell ref="Z41:AK41"/>
    <mergeCell ref="C42:L42"/>
    <mergeCell ref="M42:Y42"/>
    <mergeCell ref="Z42:AK42"/>
    <mergeCell ref="D32:K32"/>
    <mergeCell ref="L32:AK32"/>
    <mergeCell ref="D33:K33"/>
    <mergeCell ref="L33:AK33"/>
    <mergeCell ref="D34:K34"/>
    <mergeCell ref="J70:K70"/>
    <mergeCell ref="L70:AK70"/>
    <mergeCell ref="D71:K71"/>
    <mergeCell ref="L71:AK71"/>
    <mergeCell ref="B65:AL65"/>
    <mergeCell ref="D67:K67"/>
    <mergeCell ref="L67:AK67"/>
    <mergeCell ref="D68:K68"/>
    <mergeCell ref="L68:AK68"/>
    <mergeCell ref="D75:K75"/>
    <mergeCell ref="L75:AK75"/>
    <mergeCell ref="D76:AK76"/>
    <mergeCell ref="D77:K77"/>
    <mergeCell ref="L77:AK77"/>
    <mergeCell ref="D78:K78"/>
    <mergeCell ref="L78:AK78"/>
    <mergeCell ref="D72:K72"/>
    <mergeCell ref="L72:AK72"/>
    <mergeCell ref="D73:K73"/>
    <mergeCell ref="L73:AK73"/>
    <mergeCell ref="D74:K74"/>
    <mergeCell ref="L74:T74"/>
    <mergeCell ref="U74:Z74"/>
    <mergeCell ref="AA74:AK74"/>
    <mergeCell ref="D82:K82"/>
    <mergeCell ref="L82:AK82"/>
    <mergeCell ref="D83:K83"/>
    <mergeCell ref="L83:AK83"/>
    <mergeCell ref="D84:K84"/>
    <mergeCell ref="L84:T84"/>
    <mergeCell ref="U84:AK84"/>
    <mergeCell ref="D79:K79"/>
    <mergeCell ref="L79:AK79"/>
    <mergeCell ref="J80:K80"/>
    <mergeCell ref="L80:AK80"/>
    <mergeCell ref="D81:K81"/>
    <mergeCell ref="L81:AK81"/>
    <mergeCell ref="D91:K91"/>
    <mergeCell ref="L91:AK91"/>
    <mergeCell ref="D92:K92"/>
    <mergeCell ref="L92:AK92"/>
    <mergeCell ref="D93:K93"/>
    <mergeCell ref="L93:AK93"/>
    <mergeCell ref="C85:AK86"/>
    <mergeCell ref="B88:AL88"/>
    <mergeCell ref="D90:K90"/>
    <mergeCell ref="L90:AK90"/>
    <mergeCell ref="D97:K97"/>
    <mergeCell ref="L97:AK97"/>
    <mergeCell ref="D98:K98"/>
    <mergeCell ref="L98:AK98"/>
    <mergeCell ref="D99:K99"/>
    <mergeCell ref="L99:AK99"/>
    <mergeCell ref="D94:K94"/>
    <mergeCell ref="L94:AK94"/>
    <mergeCell ref="J95:K95"/>
    <mergeCell ref="L95:AK95"/>
    <mergeCell ref="D96:K96"/>
    <mergeCell ref="L96:AK96"/>
    <mergeCell ref="S129:W129"/>
    <mergeCell ref="X129:AK129"/>
    <mergeCell ref="AA109:AE109"/>
    <mergeCell ref="AA111:AE111"/>
    <mergeCell ref="L107:Z107"/>
    <mergeCell ref="AB107:AK107"/>
    <mergeCell ref="D100:K100"/>
    <mergeCell ref="L100:AK100"/>
    <mergeCell ref="D101:K101"/>
    <mergeCell ref="L101:AK101"/>
    <mergeCell ref="B104:AL104"/>
    <mergeCell ref="L106:O106"/>
    <mergeCell ref="D107:K107"/>
    <mergeCell ref="P106:Z106"/>
    <mergeCell ref="AB106:AK106"/>
    <mergeCell ref="D124:R124"/>
    <mergeCell ref="S124:AB124"/>
    <mergeCell ref="D123:M123"/>
    <mergeCell ref="N123:R123"/>
    <mergeCell ref="Y123:AC123"/>
    <mergeCell ref="AD123:AH123"/>
    <mergeCell ref="D127:R127"/>
    <mergeCell ref="S127:AB127"/>
    <mergeCell ref="AD127:AH127"/>
    <mergeCell ref="AO148:BU148"/>
    <mergeCell ref="D150:M150"/>
    <mergeCell ref="N150:P150"/>
    <mergeCell ref="P151:S151"/>
    <mergeCell ref="G152:L152"/>
    <mergeCell ref="B114:F114"/>
    <mergeCell ref="G114:AJ114"/>
    <mergeCell ref="AK114:AL114"/>
    <mergeCell ref="B116:AL116"/>
    <mergeCell ref="D146:M146"/>
    <mergeCell ref="N146:P146"/>
    <mergeCell ref="C119:AK119"/>
    <mergeCell ref="C120:K120"/>
    <mergeCell ref="L120:P120"/>
    <mergeCell ref="Q120:AK120"/>
    <mergeCell ref="C121:AK121"/>
    <mergeCell ref="D122:R122"/>
    <mergeCell ref="S122:W122"/>
    <mergeCell ref="S123:W123"/>
    <mergeCell ref="C125:AK125"/>
    <mergeCell ref="D126:R126"/>
    <mergeCell ref="S126:W126"/>
    <mergeCell ref="C128:AK128"/>
    <mergeCell ref="D129:R129"/>
    <mergeCell ref="M205:S205"/>
    <mergeCell ref="T205:Z205"/>
    <mergeCell ref="AA205:AC205"/>
    <mergeCell ref="AD205:AK205"/>
    <mergeCell ref="D206:L206"/>
    <mergeCell ref="M206:S206"/>
    <mergeCell ref="T206:Z206"/>
    <mergeCell ref="G153:O153"/>
    <mergeCell ref="P153:X153"/>
    <mergeCell ref="Y154:AA154"/>
    <mergeCell ref="Y155:AA155"/>
    <mergeCell ref="F157:AJ157"/>
    <mergeCell ref="D159:M159"/>
    <mergeCell ref="D162:M162"/>
    <mergeCell ref="J177:P177"/>
    <mergeCell ref="T177:W177"/>
    <mergeCell ref="P180:V180"/>
    <mergeCell ref="X180:Z180"/>
    <mergeCell ref="P181:V181"/>
    <mergeCell ref="X181:Z181"/>
    <mergeCell ref="P182:V182"/>
    <mergeCell ref="X182:Z182"/>
    <mergeCell ref="P183:V183"/>
    <mergeCell ref="R160:U160"/>
    <mergeCell ref="AB220:AK220"/>
    <mergeCell ref="C220:AA220"/>
    <mergeCell ref="D29:K29"/>
    <mergeCell ref="L29:AK29"/>
    <mergeCell ref="L30:AK30"/>
    <mergeCell ref="L31:AK31"/>
    <mergeCell ref="C48:AK57"/>
    <mergeCell ref="C60:AK62"/>
    <mergeCell ref="D30:K30"/>
    <mergeCell ref="J31:K31"/>
    <mergeCell ref="L36:AK36"/>
    <mergeCell ref="B201:AL201"/>
    <mergeCell ref="D212:AE212"/>
    <mergeCell ref="AF212:AK212"/>
    <mergeCell ref="D213:L213"/>
    <mergeCell ref="M213:S213"/>
    <mergeCell ref="T213:Z213"/>
    <mergeCell ref="AA213:AC213"/>
    <mergeCell ref="AD213:AK213"/>
    <mergeCell ref="D214:L214"/>
    <mergeCell ref="M214:S214"/>
    <mergeCell ref="T214:Z214"/>
    <mergeCell ref="C203:AK203"/>
    <mergeCell ref="D204:AE204"/>
    <mergeCell ref="T217:Z217"/>
    <mergeCell ref="AA217:AC217"/>
    <mergeCell ref="AD217:AK217"/>
    <mergeCell ref="L34:AK34"/>
    <mergeCell ref="D35:K35"/>
    <mergeCell ref="L35:T35"/>
    <mergeCell ref="U35:Z35"/>
    <mergeCell ref="AA35:AK35"/>
    <mergeCell ref="D36:K36"/>
    <mergeCell ref="AA214:AC216"/>
    <mergeCell ref="AD214:AK214"/>
    <mergeCell ref="D215:L215"/>
    <mergeCell ref="M215:S215"/>
    <mergeCell ref="T215:Z215"/>
    <mergeCell ref="AD215:AK215"/>
    <mergeCell ref="D216:L216"/>
    <mergeCell ref="N168:P168"/>
    <mergeCell ref="N170:P170"/>
    <mergeCell ref="S170:X170"/>
    <mergeCell ref="B198:F198"/>
    <mergeCell ref="G198:AJ198"/>
    <mergeCell ref="AK198:AL198"/>
    <mergeCell ref="AF204:AK204"/>
    <mergeCell ref="D205:L205"/>
    <mergeCell ref="D230:K230"/>
    <mergeCell ref="L230:AK230"/>
    <mergeCell ref="C226:AK226"/>
    <mergeCell ref="C43:L43"/>
    <mergeCell ref="M43:Y43"/>
    <mergeCell ref="Z43:AK43"/>
    <mergeCell ref="C44:L44"/>
    <mergeCell ref="M44:Y44"/>
    <mergeCell ref="Z44:AK44"/>
    <mergeCell ref="C45:L45"/>
    <mergeCell ref="M45:Y45"/>
    <mergeCell ref="Z45:AK45"/>
    <mergeCell ref="X126:AK126"/>
    <mergeCell ref="C144:AK144"/>
    <mergeCell ref="X122:AK122"/>
    <mergeCell ref="D227:K227"/>
    <mergeCell ref="L227:AK227"/>
    <mergeCell ref="B224:AL224"/>
    <mergeCell ref="T216:Z216"/>
    <mergeCell ref="AD216:AK216"/>
    <mergeCell ref="D217:L217"/>
    <mergeCell ref="C229:AK229"/>
    <mergeCell ref="M216:S216"/>
    <mergeCell ref="M217:S217"/>
    <mergeCell ref="D130:R130"/>
    <mergeCell ref="S130:Z130"/>
    <mergeCell ref="AA130:AB130"/>
    <mergeCell ref="S131:Z131"/>
    <mergeCell ref="AA131:AB131"/>
    <mergeCell ref="S132:Z132"/>
    <mergeCell ref="AA132:AB132"/>
    <mergeCell ref="S133:Z133"/>
    <mergeCell ref="AA133:AB133"/>
    <mergeCell ref="S139:Z139"/>
    <mergeCell ref="AA139:AB139"/>
    <mergeCell ref="S140:Z140"/>
    <mergeCell ref="AA140:AB140"/>
    <mergeCell ref="N159:Q159"/>
    <mergeCell ref="R159:U159"/>
    <mergeCell ref="S134:Z134"/>
    <mergeCell ref="AA134:AB134"/>
    <mergeCell ref="S135:Z135"/>
    <mergeCell ref="AA135:AB135"/>
    <mergeCell ref="S136:Z136"/>
    <mergeCell ref="AA136:AB136"/>
    <mergeCell ref="S137:Z137"/>
    <mergeCell ref="AA137:AB137"/>
    <mergeCell ref="S138:Z138"/>
    <mergeCell ref="AA138:AB138"/>
    <mergeCell ref="N160:Q160"/>
    <mergeCell ref="O175:W175"/>
    <mergeCell ref="Y175:AA175"/>
    <mergeCell ref="J176:P176"/>
    <mergeCell ref="T176:W176"/>
    <mergeCell ref="AC176:AE176"/>
    <mergeCell ref="AG176:AH176"/>
    <mergeCell ref="AI176:AJ176"/>
    <mergeCell ref="N162:W162"/>
    <mergeCell ref="J192:AF192"/>
    <mergeCell ref="U194:W194"/>
    <mergeCell ref="AA194:AB194"/>
    <mergeCell ref="AG194:AJ194"/>
    <mergeCell ref="P186:V186"/>
    <mergeCell ref="X186:Z186"/>
    <mergeCell ref="P187:V187"/>
    <mergeCell ref="X187:Z187"/>
    <mergeCell ref="P188:V188"/>
    <mergeCell ref="X188:Z188"/>
    <mergeCell ref="P189:V189"/>
    <mergeCell ref="X189:Z189"/>
    <mergeCell ref="P190:V190"/>
    <mergeCell ref="X190:Z190"/>
  </mergeCells>
  <phoneticPr fontId="2"/>
  <conditionalFormatting sqref="C121:AK127 C148:AK177">
    <cfRule type="expression" dxfId="20" priority="1">
      <formula>事業区分=3</formula>
    </cfRule>
  </conditionalFormatting>
  <conditionalFormatting sqref="C125:AK140 C174:AK195">
    <cfRule type="expression" dxfId="19" priority="16">
      <formula>事業区分=1</formula>
    </cfRule>
  </conditionalFormatting>
  <conditionalFormatting sqref="C148:AK163 C121:AK124 C128:AK140 C179:AK195">
    <cfRule type="expression" dxfId="18" priority="8">
      <formula>事業区分=2</formula>
    </cfRule>
  </conditionalFormatting>
  <conditionalFormatting sqref="L29 L30:AK30 L31 L32:AK34 L35:AA35 L36:AK36">
    <cfRule type="expression" dxfId="17" priority="10">
      <formula>$L$38="なし"</formula>
    </cfRule>
  </conditionalFormatting>
  <conditionalFormatting sqref="L68 L69:AK69 L70 L71:AK73 L74:AA74 L75:AK75 L77:AK79 L80 L81:AK84">
    <cfRule type="expression" dxfId="16" priority="25">
      <formula>$L$67="なし"</formula>
    </cfRule>
  </conditionalFormatting>
  <conditionalFormatting sqref="R159:R160">
    <cfRule type="expression" dxfId="15" priority="2">
      <formula>$S$107="修正が必要です"</formula>
    </cfRule>
  </conditionalFormatting>
  <conditionalFormatting sqref="S170:X170">
    <cfRule type="expression" dxfId="14" priority="22">
      <formula>$S$170="修正が必要です"</formula>
    </cfRule>
  </conditionalFormatting>
  <conditionalFormatting sqref="V159:V160">
    <cfRule type="expression" dxfId="13" priority="4">
      <formula>$S$107="修正が必要です"</formula>
    </cfRule>
  </conditionalFormatting>
  <conditionalFormatting sqref="W159:X159 X162">
    <cfRule type="expression" dxfId="12" priority="23">
      <formula>$S$159="修正が必要です"</formula>
    </cfRule>
  </conditionalFormatting>
  <conditionalFormatting sqref="AA111:AE111">
    <cfRule type="expression" dxfId="11" priority="26">
      <formula>$AA$109="いいえ"</formula>
    </cfRule>
  </conditionalFormatting>
  <conditionalFormatting sqref="AB220:AK220">
    <cfRule type="expression" dxfId="10" priority="13">
      <formula>$AB$220="申請時の計画数を超えています。"</formula>
    </cfRule>
    <cfRule type="expression" dxfId="9" priority="14">
      <formula>$AB$220="10%以上の減少です。承認を受けて下さい。"</formula>
    </cfRule>
    <cfRule type="expression" dxfId="8" priority="15">
      <formula>$AB$220="10%未満の減少です。届出が必要です。"</formula>
    </cfRule>
  </conditionalFormatting>
  <dataValidations disablePrompts="1" count="1">
    <dataValidation type="whole" allowBlank="1" showInputMessage="1" showErrorMessage="1" sqref="N161:P161" xr:uid="{00000000-0002-0000-0700-000000000000}">
      <formula1>0</formula1>
      <formula2>8000</formula2>
    </dataValidation>
  </dataValidations>
  <hyperlinks>
    <hyperlink ref="A1:AM1" location="目次!A1" tooltip="目次へ戻る。" display="目次へ" xr:uid="{00000000-0004-0000-0700-000000000000}"/>
  </hyperlinks>
  <pageMargins left="0.5" right="0.25" top="0.25" bottom="0.25" header="0.3" footer="0.3"/>
  <pageSetup paperSize="9" scale="80" orientation="portrait" horizontalDpi="360" verticalDpi="360" r:id="rId1"/>
  <rowBreaks count="2" manualBreakCount="2">
    <brk id="113" min="1" max="37" man="1"/>
    <brk id="197" min="1"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AS244"/>
  <sheetViews>
    <sheetView showGridLines="0" view="pageBreakPreview" zoomScale="70" zoomScaleNormal="100" zoomScaleSheetLayoutView="70" workbookViewId="0">
      <pane xSplit="39" ySplit="1" topLeftCell="AN2" activePane="bottomRight" state="frozen"/>
      <selection pane="topRight" activeCell="AN1" sqref="AN1"/>
      <selection pane="bottomLeft" activeCell="A2" sqref="A2"/>
      <selection pane="bottomRight" activeCell="AS8" sqref="AS8"/>
    </sheetView>
  </sheetViews>
  <sheetFormatPr defaultColWidth="10.5546875" defaultRowHeight="12" x14ac:dyDescent="0.4"/>
  <cols>
    <col min="1" max="1" width="0.88671875" style="51" customWidth="1"/>
    <col min="2" max="38" width="2.6640625" style="51" customWidth="1"/>
    <col min="39" max="39" width="0.5546875" style="51" customWidth="1"/>
    <col min="40" max="42" width="4.88671875" style="51" customWidth="1"/>
    <col min="43" max="44" width="7.33203125" style="51" customWidth="1"/>
    <col min="45" max="16384" width="10.5546875" style="51"/>
  </cols>
  <sheetData>
    <row r="1" spans="1:45" ht="26.1" customHeight="1" x14ac:dyDescent="0.4">
      <c r="A1" s="1734" t="s">
        <v>425</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row>
    <row r="2" spans="1:45" ht="14.1" customHeight="1" x14ac:dyDescent="0.4">
      <c r="B2" s="1537" t="s">
        <v>340</v>
      </c>
      <c r="C2" s="1537"/>
      <c r="D2" s="1537"/>
      <c r="E2" s="1537"/>
      <c r="F2" s="2223"/>
      <c r="G2" s="2223"/>
      <c r="H2" s="2223"/>
      <c r="I2" s="2223"/>
      <c r="J2" s="2223"/>
      <c r="K2" s="2223"/>
      <c r="L2" s="2223"/>
      <c r="M2" s="2223"/>
      <c r="N2" s="2223"/>
      <c r="O2" s="2223"/>
      <c r="P2" s="2223"/>
      <c r="Q2" s="2223"/>
      <c r="R2" s="2223"/>
      <c r="S2" s="2223"/>
      <c r="T2" s="2223"/>
      <c r="U2" s="2223"/>
      <c r="V2" s="2223"/>
      <c r="W2" s="2223"/>
      <c r="X2" s="2223"/>
      <c r="Y2" s="2223"/>
      <c r="Z2" s="2223"/>
      <c r="AA2" s="2223"/>
      <c r="AB2" s="2223"/>
      <c r="AC2" s="2223"/>
      <c r="AD2" s="2223"/>
      <c r="AE2" s="2223"/>
      <c r="AF2" s="2223"/>
      <c r="AG2" s="2223"/>
      <c r="AH2" s="2223"/>
      <c r="AI2" s="2223"/>
      <c r="AJ2" s="2223"/>
      <c r="AK2" s="1539" t="s">
        <v>786</v>
      </c>
      <c r="AL2" s="1539"/>
    </row>
    <row r="3" spans="1:45" ht="5.0999999999999996" customHeight="1" x14ac:dyDescent="0.4">
      <c r="AB3" s="1495"/>
      <c r="AC3" s="1495"/>
      <c r="AD3" s="1495"/>
      <c r="AE3" s="1495"/>
      <c r="AF3" s="1495"/>
      <c r="AG3" s="1495"/>
      <c r="AH3" s="1495"/>
      <c r="AI3" s="1495"/>
      <c r="AJ3" s="1495"/>
      <c r="AK3" s="1495"/>
      <c r="AL3" s="1495"/>
    </row>
    <row r="4" spans="1:45" ht="14.1" customHeight="1" x14ac:dyDescent="0.4">
      <c r="AF4" s="1495" t="str">
        <f>IF(入力シート!M15&lt;&gt;"",TEXT(入力シート!M15,"ggge年m月d日"),"令和●年●月●日")</f>
        <v>令和●年●月●日</v>
      </c>
      <c r="AG4" s="1495"/>
      <c r="AH4" s="1495"/>
      <c r="AI4" s="1495"/>
      <c r="AJ4" s="1495"/>
      <c r="AK4" s="1495"/>
    </row>
    <row r="5" spans="1:45" ht="5.0999999999999996" customHeight="1" x14ac:dyDescent="0.4">
      <c r="AA5" s="54"/>
      <c r="AB5" s="54"/>
      <c r="AC5" s="111"/>
      <c r="AD5" s="111"/>
      <c r="AF5" s="112"/>
      <c r="AG5" s="112"/>
      <c r="AJ5" s="18"/>
      <c r="AK5" s="18"/>
    </row>
    <row r="6" spans="1:45" ht="14.1" customHeight="1" x14ac:dyDescent="0.4">
      <c r="B6" s="52" t="s">
        <v>265</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row>
    <row r="7" spans="1:45" ht="14.1" customHeight="1" x14ac:dyDescent="0.4">
      <c r="E7" s="1735" t="s">
        <v>266</v>
      </c>
      <c r="F7" s="1735"/>
      <c r="G7" s="1735"/>
      <c r="H7" s="1735"/>
      <c r="I7" s="1735">
        <f>入力シート!AI15</f>
        <v>0</v>
      </c>
      <c r="J7" s="1735"/>
      <c r="K7" s="1735"/>
      <c r="L7" s="1735"/>
      <c r="M7" s="1735"/>
      <c r="N7" s="1735"/>
      <c r="O7" s="52" t="s">
        <v>341</v>
      </c>
      <c r="P7" s="52"/>
      <c r="Q7" s="52"/>
      <c r="R7" s="52"/>
      <c r="S7" s="52"/>
      <c r="T7" s="52"/>
      <c r="U7" s="52"/>
      <c r="V7" s="52"/>
      <c r="W7" s="52"/>
      <c r="X7" s="52"/>
      <c r="Y7" s="52"/>
      <c r="Z7" s="52"/>
      <c r="AA7" s="52"/>
      <c r="AB7" s="52"/>
      <c r="AC7" s="52"/>
      <c r="AD7" s="52"/>
      <c r="AE7" s="52"/>
      <c r="AF7" s="52"/>
      <c r="AG7" s="52"/>
      <c r="AH7" s="52"/>
      <c r="AI7" s="52"/>
      <c r="AJ7" s="52"/>
      <c r="AK7" s="52"/>
      <c r="AL7" s="52"/>
    </row>
    <row r="8" spans="1:45" ht="9.6" customHeight="1" x14ac:dyDescent="0.4"/>
    <row r="9" spans="1:45" ht="14.1" hidden="1" customHeight="1" x14ac:dyDescent="0.4"/>
    <row r="10" spans="1:45" ht="14.1" customHeight="1" x14ac:dyDescent="0.4">
      <c r="C10" s="1751" t="s">
        <v>769</v>
      </c>
      <c r="D10" s="1751"/>
      <c r="E10" s="1751"/>
      <c r="F10" s="1751"/>
      <c r="G10" s="1751"/>
      <c r="H10" s="1751"/>
      <c r="I10" s="1751"/>
      <c r="J10" s="1751"/>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1"/>
      <c r="AI10" s="1751"/>
      <c r="AJ10" s="1751"/>
      <c r="AK10" s="1751"/>
    </row>
    <row r="11" spans="1:45" ht="14.1" customHeight="1" x14ac:dyDescent="0.4">
      <c r="C11" s="1751"/>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1751"/>
      <c r="AB11" s="1751"/>
      <c r="AC11" s="1751"/>
      <c r="AD11" s="1751"/>
      <c r="AE11" s="1751"/>
      <c r="AF11" s="1751"/>
      <c r="AG11" s="1751"/>
      <c r="AH11" s="1751"/>
      <c r="AI11" s="1751"/>
      <c r="AJ11" s="1751"/>
      <c r="AK11" s="1751"/>
      <c r="AS11" s="113"/>
    </row>
    <row r="12" spans="1:45" ht="14.1" hidden="1" customHeight="1" x14ac:dyDescent="0.4">
      <c r="C12" s="1751"/>
      <c r="D12" s="1751"/>
      <c r="E12" s="1751"/>
      <c r="F12" s="1751"/>
      <c r="G12" s="1751"/>
      <c r="H12" s="1751"/>
      <c r="I12" s="1751"/>
      <c r="J12" s="1751"/>
      <c r="K12" s="1751"/>
      <c r="L12" s="1751"/>
      <c r="M12" s="1751"/>
      <c r="N12" s="1751"/>
      <c r="O12" s="1751"/>
      <c r="P12" s="1751"/>
      <c r="Q12" s="1751"/>
      <c r="R12" s="1751"/>
      <c r="S12" s="1751"/>
      <c r="T12" s="1751"/>
      <c r="U12" s="1751"/>
      <c r="V12" s="1751"/>
      <c r="W12" s="1751"/>
      <c r="X12" s="1751"/>
      <c r="Y12" s="1751"/>
      <c r="Z12" s="1751"/>
      <c r="AA12" s="1751"/>
      <c r="AB12" s="1751"/>
      <c r="AC12" s="1751"/>
      <c r="AD12" s="1751"/>
      <c r="AE12" s="1751"/>
      <c r="AF12" s="1751"/>
      <c r="AG12" s="1751"/>
      <c r="AH12" s="1751"/>
      <c r="AI12" s="1751"/>
      <c r="AJ12" s="1751"/>
      <c r="AK12" s="1751"/>
      <c r="AL12" s="52"/>
    </row>
    <row r="13" spans="1:45" ht="14.1" hidden="1" customHeight="1" x14ac:dyDescent="0.4">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row>
    <row r="14" spans="1:45" ht="8.4499999999999993" customHeight="1" x14ac:dyDescent="0.4">
      <c r="C14" s="2224" t="s">
        <v>342</v>
      </c>
      <c r="D14" s="2224"/>
      <c r="E14" s="2224"/>
      <c r="F14" s="2224"/>
      <c r="G14" s="2224"/>
      <c r="H14" s="2224"/>
      <c r="I14" s="2224"/>
      <c r="J14" s="2224"/>
      <c r="K14" s="2224"/>
      <c r="L14" s="2224"/>
      <c r="M14" s="2224"/>
      <c r="N14" s="2224"/>
      <c r="O14" s="2224"/>
      <c r="P14" s="2224"/>
      <c r="Q14" s="2224"/>
      <c r="R14" s="2224"/>
      <c r="S14" s="2224"/>
      <c r="T14" s="2224"/>
      <c r="U14" s="2224"/>
      <c r="V14" s="2224"/>
      <c r="W14" s="2224"/>
      <c r="X14" s="2224"/>
      <c r="Y14" s="2224"/>
      <c r="Z14" s="2224"/>
      <c r="AA14" s="2224"/>
      <c r="AB14" s="2224"/>
      <c r="AC14" s="2224"/>
      <c r="AD14" s="2224"/>
      <c r="AE14" s="2224"/>
      <c r="AF14" s="2224"/>
      <c r="AG14" s="2224"/>
      <c r="AH14" s="2224"/>
      <c r="AI14" s="2224"/>
      <c r="AJ14" s="2224"/>
      <c r="AK14" s="2224"/>
      <c r="AL14" s="52"/>
    </row>
    <row r="15" spans="1:45" ht="14.1" customHeight="1" x14ac:dyDescent="0.4">
      <c r="C15" s="2224"/>
      <c r="D15" s="2224"/>
      <c r="E15" s="2224"/>
      <c r="F15" s="2224"/>
      <c r="G15" s="2224"/>
      <c r="H15" s="2224"/>
      <c r="I15" s="2224"/>
      <c r="J15" s="2224"/>
      <c r="K15" s="2224"/>
      <c r="L15" s="2224"/>
      <c r="M15" s="2224"/>
      <c r="N15" s="2224"/>
      <c r="O15" s="2224"/>
      <c r="P15" s="2224"/>
      <c r="Q15" s="2224"/>
      <c r="R15" s="2224"/>
      <c r="S15" s="2224"/>
      <c r="T15" s="2224"/>
      <c r="U15" s="2224"/>
      <c r="V15" s="2224"/>
      <c r="W15" s="2224"/>
      <c r="X15" s="2224"/>
      <c r="Y15" s="2224"/>
      <c r="Z15" s="2224"/>
      <c r="AA15" s="2224"/>
      <c r="AB15" s="2224"/>
      <c r="AC15" s="2224"/>
      <c r="AD15" s="2224"/>
      <c r="AE15" s="2224"/>
      <c r="AF15" s="2224"/>
      <c r="AG15" s="2224"/>
      <c r="AH15" s="2224"/>
      <c r="AI15" s="2224"/>
      <c r="AJ15" s="2224"/>
      <c r="AK15" s="2224"/>
      <c r="AL15" s="52"/>
    </row>
    <row r="16" spans="1:45" ht="14.1" hidden="1" customHeight="1" x14ac:dyDescent="0.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52"/>
    </row>
    <row r="17" spans="1:45" ht="9" customHeight="1" thickBot="1" x14ac:dyDescent="0.45">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52"/>
    </row>
    <row r="18" spans="1:45" ht="18" customHeight="1" thickBot="1" x14ac:dyDescent="0.45">
      <c r="C18" s="2234" t="s">
        <v>343</v>
      </c>
      <c r="D18" s="2235"/>
      <c r="E18" s="2235"/>
      <c r="F18" s="2235"/>
      <c r="G18" s="2235"/>
      <c r="H18" s="2236"/>
      <c r="I18" s="1953" t="str">
        <f>IF(入力シート!$M$15&lt;&gt;"",項目マップ!C156,"")</f>
        <v/>
      </c>
      <c r="J18" s="1954"/>
      <c r="K18" s="1954"/>
      <c r="L18" s="1954"/>
      <c r="M18" s="1954"/>
      <c r="N18" s="1954"/>
      <c r="O18" s="1954"/>
      <c r="P18" s="1954"/>
      <c r="Q18" s="1954"/>
      <c r="R18" s="1954"/>
      <c r="S18" s="1954"/>
      <c r="T18" s="2237" t="s">
        <v>600</v>
      </c>
      <c r="U18" s="2235"/>
      <c r="V18" s="2235"/>
      <c r="W18" s="2235"/>
      <c r="X18" s="2235"/>
      <c r="Y18" s="2236"/>
      <c r="Z18" s="1953" t="str">
        <f>IF(入力シート!$M$15&lt;&gt;"",項目マップ!C157,"")</f>
        <v/>
      </c>
      <c r="AA18" s="1954"/>
      <c r="AB18" s="1954"/>
      <c r="AC18" s="1954"/>
      <c r="AD18" s="1954"/>
      <c r="AE18" s="1954"/>
      <c r="AF18" s="1954"/>
      <c r="AG18" s="1954"/>
      <c r="AH18" s="1954"/>
      <c r="AI18" s="1954"/>
      <c r="AJ18" s="2238"/>
      <c r="AK18" s="19"/>
      <c r="AL18" s="19"/>
      <c r="AM18" s="19"/>
      <c r="AN18" s="19"/>
      <c r="AO18" s="19"/>
      <c r="AP18" s="19"/>
    </row>
    <row r="19" spans="1:45" ht="18" hidden="1" customHeight="1" thickBot="1" x14ac:dyDescent="0.45">
      <c r="C19" s="2232" t="s">
        <v>344</v>
      </c>
      <c r="D19" s="2233"/>
      <c r="E19" s="2233"/>
      <c r="F19" s="2233"/>
      <c r="G19" s="2233"/>
      <c r="H19" s="2233"/>
      <c r="I19" s="2233"/>
      <c r="J19" s="2233"/>
      <c r="K19" s="2233"/>
      <c r="L19" s="1959" t="str">
        <f>IF(入力シート!$M$15&lt;&gt;"",項目マップ!C157,"")</f>
        <v/>
      </c>
      <c r="M19" s="1960"/>
      <c r="N19" s="1960"/>
      <c r="O19" s="1960"/>
      <c r="P19" s="1960"/>
      <c r="Q19" s="1960"/>
      <c r="R19" s="1960"/>
      <c r="S19" s="1960"/>
      <c r="T19" s="1960"/>
      <c r="U19" s="1960"/>
      <c r="V19" s="1961"/>
      <c r="AL19" s="52"/>
    </row>
    <row r="20" spans="1:45" ht="8.4499999999999993" customHeight="1" x14ac:dyDescent="0.4">
      <c r="AC20" s="253"/>
      <c r="AD20" s="253"/>
      <c r="AE20" s="253"/>
      <c r="AF20" s="253"/>
      <c r="AG20" s="253"/>
      <c r="AH20" s="253"/>
      <c r="AI20" s="253"/>
      <c r="AJ20" s="253"/>
      <c r="AK20" s="253"/>
      <c r="AL20" s="52"/>
    </row>
    <row r="21" spans="1:45" ht="14.1" hidden="1" customHeight="1" x14ac:dyDescent="0.4">
      <c r="C21" s="115"/>
      <c r="D21" s="115"/>
      <c r="E21" s="115"/>
      <c r="F21" s="115"/>
      <c r="G21" s="115"/>
      <c r="H21" s="115"/>
      <c r="I21" s="115"/>
      <c r="J21" s="115"/>
      <c r="K21" s="115"/>
      <c r="L21" s="54"/>
      <c r="M21" s="54"/>
      <c r="N21" s="54"/>
      <c r="O21" s="54"/>
      <c r="P21" s="54"/>
      <c r="Q21" s="54"/>
      <c r="R21" s="54"/>
      <c r="S21" s="54"/>
      <c r="T21" s="54"/>
      <c r="AC21" s="253"/>
      <c r="AD21" s="253"/>
      <c r="AE21" s="253"/>
      <c r="AF21" s="253"/>
      <c r="AG21" s="253"/>
      <c r="AH21" s="253"/>
      <c r="AI21" s="253"/>
      <c r="AJ21" s="253"/>
      <c r="AK21" s="253"/>
      <c r="AL21" s="52"/>
    </row>
    <row r="22" spans="1:45" ht="14.1" hidden="1" customHeight="1" x14ac:dyDescent="0.4"/>
    <row r="23" spans="1:45" customFormat="1" ht="17.100000000000001" customHeight="1" x14ac:dyDescent="0.4">
      <c r="A23" s="51"/>
      <c r="B23" s="1498" t="s">
        <v>345</v>
      </c>
      <c r="C23" s="1498"/>
      <c r="D23" s="1498"/>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8"/>
    </row>
    <row r="24" spans="1:45" customFormat="1" ht="5.0999999999999996" customHeight="1" x14ac:dyDescent="0.4">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1:45" ht="15" customHeight="1" x14ac:dyDescent="0.4">
      <c r="C25" s="60" t="s">
        <v>270</v>
      </c>
      <c r="D25" s="1923" t="s">
        <v>271</v>
      </c>
      <c r="E25" s="1923"/>
      <c r="F25" s="1923"/>
      <c r="G25" s="1923"/>
      <c r="H25" s="1923"/>
      <c r="I25" s="1923"/>
      <c r="J25" s="1923"/>
      <c r="K25" s="1923"/>
      <c r="L25" s="2239" t="str">
        <f>IF(入力シート!M15&lt;&gt;"",項目マップ!C13,"")</f>
        <v/>
      </c>
      <c r="M25" s="2240"/>
      <c r="N25" s="2240"/>
      <c r="O25" s="2240"/>
      <c r="P25" s="2240"/>
      <c r="Q25" s="2240"/>
      <c r="R25" s="2240"/>
      <c r="S25" s="2240"/>
      <c r="T25" s="2240"/>
      <c r="U25" s="2240"/>
      <c r="V25" s="2240"/>
      <c r="W25" s="2240"/>
      <c r="X25" s="2240"/>
      <c r="Y25" s="2240"/>
      <c r="Z25" s="2240"/>
      <c r="AA25" s="2240"/>
      <c r="AB25" s="2240"/>
      <c r="AC25" s="2240"/>
      <c r="AD25" s="2240"/>
      <c r="AE25" s="2240"/>
      <c r="AF25" s="2240"/>
      <c r="AG25" s="2240"/>
      <c r="AH25" s="2240"/>
      <c r="AI25" s="2240"/>
      <c r="AJ25" s="2240"/>
      <c r="AK25" s="2241"/>
      <c r="AM25"/>
      <c r="AN25"/>
      <c r="AO25"/>
      <c r="AP25"/>
      <c r="AQ25"/>
      <c r="AR25"/>
      <c r="AS25"/>
    </row>
    <row r="26" spans="1:45" ht="15" customHeight="1" x14ac:dyDescent="0.4">
      <c r="C26" s="103" t="s">
        <v>272</v>
      </c>
      <c r="D26" s="1726" t="s">
        <v>273</v>
      </c>
      <c r="E26" s="1726"/>
      <c r="F26" s="1726"/>
      <c r="G26" s="1726"/>
      <c r="H26" s="1726"/>
      <c r="I26" s="1726"/>
      <c r="J26" s="1666"/>
      <c r="K26" s="1666"/>
      <c r="L26" s="1667" t="str">
        <f>IF(入力シート!M15&lt;&gt;"",項目マップ!C14,"")</f>
        <v/>
      </c>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9"/>
      <c r="AM26"/>
      <c r="AN26"/>
      <c r="AO26"/>
      <c r="AP26"/>
      <c r="AQ26"/>
      <c r="AR26"/>
      <c r="AS26"/>
    </row>
    <row r="27" spans="1:45" ht="15" customHeight="1" x14ac:dyDescent="0.4">
      <c r="C27" s="104"/>
      <c r="D27" s="105"/>
      <c r="E27" s="105"/>
      <c r="F27" s="105"/>
      <c r="G27" s="105"/>
      <c r="H27" s="105"/>
      <c r="I27" s="116"/>
      <c r="J27" s="2225" t="s">
        <v>274</v>
      </c>
      <c r="K27" s="2226"/>
      <c r="L27" s="1741" t="str">
        <f>IF(入力シート!M15&lt;&gt;"",項目マップ!C15,"")</f>
        <v/>
      </c>
      <c r="M27" s="1742"/>
      <c r="N27" s="1742"/>
      <c r="O27" s="1742"/>
      <c r="P27" s="1742"/>
      <c r="Q27" s="1742"/>
      <c r="R27" s="1742"/>
      <c r="S27" s="1742"/>
      <c r="T27" s="1742"/>
      <c r="U27" s="1742"/>
      <c r="V27" s="1742"/>
      <c r="W27" s="1742"/>
      <c r="X27" s="1742"/>
      <c r="Y27" s="1742"/>
      <c r="Z27" s="1742"/>
      <c r="AA27" s="1742"/>
      <c r="AB27" s="1742"/>
      <c r="AC27" s="1742"/>
      <c r="AD27" s="1742"/>
      <c r="AE27" s="1742"/>
      <c r="AF27" s="1742"/>
      <c r="AG27" s="1742"/>
      <c r="AH27" s="1742"/>
      <c r="AI27" s="1742"/>
      <c r="AJ27" s="1742"/>
      <c r="AK27" s="1945"/>
      <c r="AM27"/>
      <c r="AN27"/>
      <c r="AO27"/>
      <c r="AP27"/>
      <c r="AQ27"/>
      <c r="AR27"/>
      <c r="AS27"/>
    </row>
    <row r="28" spans="1:45" ht="15" customHeight="1" x14ac:dyDescent="0.4">
      <c r="C28" s="76" t="s">
        <v>275</v>
      </c>
      <c r="D28" s="1613" t="s">
        <v>276</v>
      </c>
      <c r="E28" s="1613"/>
      <c r="F28" s="1613"/>
      <c r="G28" s="1613"/>
      <c r="H28" s="1613"/>
      <c r="I28" s="1613"/>
      <c r="J28" s="1613"/>
      <c r="K28" s="1613"/>
      <c r="L28" s="2230" t="str">
        <f>IF(入力シート!M15&lt;&gt;"",項目マップ!C16,"")</f>
        <v/>
      </c>
      <c r="M28" s="2224"/>
      <c r="N28" s="2224"/>
      <c r="O28" s="2224"/>
      <c r="P28" s="2224"/>
      <c r="Q28" s="2224"/>
      <c r="R28" s="2224"/>
      <c r="S28" s="2224"/>
      <c r="T28" s="2224"/>
      <c r="U28" s="2224"/>
      <c r="V28" s="2224"/>
      <c r="W28" s="2224"/>
      <c r="X28" s="2224"/>
      <c r="Y28" s="2224"/>
      <c r="Z28" s="2224"/>
      <c r="AA28" s="2224"/>
      <c r="AB28" s="2224"/>
      <c r="AC28" s="2224"/>
      <c r="AD28" s="2224"/>
      <c r="AE28" s="2224"/>
      <c r="AF28" s="2224"/>
      <c r="AG28" s="2224"/>
      <c r="AH28" s="2224"/>
      <c r="AI28" s="2224"/>
      <c r="AJ28" s="2224"/>
      <c r="AK28" s="2231"/>
      <c r="AM28"/>
      <c r="AN28"/>
      <c r="AO28"/>
      <c r="AP28"/>
      <c r="AQ28"/>
      <c r="AR28"/>
      <c r="AS28"/>
    </row>
    <row r="29" spans="1:45" ht="15" customHeight="1" x14ac:dyDescent="0.4">
      <c r="C29" s="106" t="s">
        <v>277</v>
      </c>
      <c r="D29" s="2214" t="s">
        <v>278</v>
      </c>
      <c r="E29" s="2214"/>
      <c r="F29" s="2214"/>
      <c r="G29" s="2214"/>
      <c r="H29" s="2214"/>
      <c r="I29" s="2214"/>
      <c r="J29" s="2214"/>
      <c r="K29" s="2214"/>
      <c r="L29" s="1989" t="str">
        <f>IF(入力シート!M15&lt;&gt;"",項目マップ!C17,"")</f>
        <v/>
      </c>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1"/>
      <c r="AM29"/>
      <c r="AN29"/>
      <c r="AO29"/>
      <c r="AP29"/>
      <c r="AQ29"/>
      <c r="AR29"/>
      <c r="AS29"/>
    </row>
    <row r="30" spans="1:45" ht="15" customHeight="1" x14ac:dyDescent="0.4">
      <c r="C30" s="58" t="s">
        <v>279</v>
      </c>
      <c r="D30" s="1613" t="s">
        <v>280</v>
      </c>
      <c r="E30" s="1613"/>
      <c r="F30" s="1613"/>
      <c r="G30" s="1613"/>
      <c r="H30" s="1613"/>
      <c r="I30" s="1613"/>
      <c r="J30" s="1613"/>
      <c r="K30" s="1613"/>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M30"/>
      <c r="AN30"/>
      <c r="AO30"/>
      <c r="AP30"/>
      <c r="AQ30"/>
      <c r="AR30"/>
      <c r="AS30"/>
    </row>
    <row r="31" spans="1:45" ht="15" customHeight="1" x14ac:dyDescent="0.4">
      <c r="C31" s="50"/>
      <c r="D31" s="1665" t="s">
        <v>281</v>
      </c>
      <c r="E31" s="1666"/>
      <c r="F31" s="1666"/>
      <c r="G31" s="1666"/>
      <c r="H31" s="1666"/>
      <c r="I31" s="1666"/>
      <c r="J31" s="1666"/>
      <c r="K31" s="1666"/>
      <c r="L31" s="1757" t="str">
        <f>IF(入力シート!M15&lt;&gt;"",項目マップ!C18,"")</f>
        <v/>
      </c>
      <c r="M31" s="1666"/>
      <c r="N31" s="1666"/>
      <c r="O31" s="1666"/>
      <c r="P31" s="1666"/>
      <c r="Q31" s="1666"/>
      <c r="R31" s="1666"/>
      <c r="S31" s="1666"/>
      <c r="T31" s="1666"/>
      <c r="U31" s="2245" t="s">
        <v>282</v>
      </c>
      <c r="V31" s="2193"/>
      <c r="W31" s="2193"/>
      <c r="X31" s="2193"/>
      <c r="Y31" s="2193"/>
      <c r="Z31" s="2246"/>
      <c r="AA31" s="1666" t="str">
        <f>IF(入力シート!M15&lt;&gt;"",項目マップ!C19,"")</f>
        <v/>
      </c>
      <c r="AB31" s="1666"/>
      <c r="AC31" s="1666"/>
      <c r="AD31" s="1666"/>
      <c r="AE31" s="1666"/>
      <c r="AF31" s="1666"/>
      <c r="AG31" s="1666"/>
      <c r="AH31" s="1666"/>
      <c r="AI31" s="1666"/>
      <c r="AJ31" s="1666"/>
      <c r="AK31" s="1929"/>
      <c r="AM31"/>
      <c r="AN31"/>
      <c r="AO31"/>
      <c r="AP31"/>
      <c r="AQ31"/>
      <c r="AR31"/>
      <c r="AS31"/>
    </row>
    <row r="32" spans="1:45" ht="15" customHeight="1" x14ac:dyDescent="0.4">
      <c r="C32" s="81"/>
      <c r="D32" s="1624" t="s">
        <v>984</v>
      </c>
      <c r="E32" s="1625"/>
      <c r="F32" s="1625"/>
      <c r="G32" s="1625"/>
      <c r="H32" s="1625"/>
      <c r="I32" s="1625"/>
      <c r="J32" s="1625"/>
      <c r="K32" s="1625"/>
      <c r="L32" s="2242" t="str">
        <f>IF(入力シート!M15&lt;&gt;"",項目マップ!C20,"")</f>
        <v/>
      </c>
      <c r="M32" s="2243"/>
      <c r="N32" s="2243"/>
      <c r="O32" s="2243"/>
      <c r="P32" s="2243"/>
      <c r="Q32" s="2243"/>
      <c r="R32" s="2243"/>
      <c r="S32" s="2243"/>
      <c r="T32" s="2243"/>
      <c r="U32" s="2243"/>
      <c r="V32" s="2243"/>
      <c r="W32" s="2243"/>
      <c r="X32" s="2243"/>
      <c r="Y32" s="2243"/>
      <c r="Z32" s="2243"/>
      <c r="AA32" s="2243"/>
      <c r="AB32" s="2243"/>
      <c r="AC32" s="2243"/>
      <c r="AD32" s="2243"/>
      <c r="AE32" s="2243"/>
      <c r="AF32" s="2243"/>
      <c r="AG32" s="2243"/>
      <c r="AH32" s="2243"/>
      <c r="AI32" s="2243"/>
      <c r="AJ32" s="2243"/>
      <c r="AK32" s="2244"/>
      <c r="AM32"/>
      <c r="AN32"/>
      <c r="AO32"/>
      <c r="AP32"/>
      <c r="AQ32"/>
      <c r="AR32"/>
      <c r="AS32"/>
    </row>
    <row r="33" spans="2:45" ht="15" hidden="1" customHeight="1" x14ac:dyDescent="0.4">
      <c r="C33" s="58" t="s">
        <v>284</v>
      </c>
      <c r="D33" s="1613" t="s">
        <v>346</v>
      </c>
      <c r="E33" s="1613"/>
      <c r="F33" s="1613"/>
      <c r="G33" s="1613"/>
      <c r="H33" s="1613"/>
      <c r="I33" s="1613"/>
      <c r="J33" s="1613"/>
      <c r="K33" s="1613"/>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266"/>
      <c r="AM33"/>
      <c r="AN33"/>
      <c r="AO33"/>
      <c r="AP33"/>
      <c r="AQ33"/>
      <c r="AR33"/>
      <c r="AS33"/>
    </row>
    <row r="34" spans="2:45" ht="15" hidden="1" customHeight="1" x14ac:dyDescent="0.4">
      <c r="C34" s="50"/>
      <c r="D34" s="2247" t="s">
        <v>347</v>
      </c>
      <c r="E34" s="2248"/>
      <c r="F34" s="2248"/>
      <c r="G34" s="2248"/>
      <c r="H34" s="2248"/>
      <c r="I34" s="2248"/>
      <c r="J34" s="2248"/>
      <c r="K34" s="2248"/>
      <c r="L34" s="2249" t="str">
        <f>IF(入力シート!M15&lt;&gt;"",項目マップ!C21,"")</f>
        <v/>
      </c>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0"/>
      <c r="AJ34" s="2250"/>
      <c r="AK34" s="2251"/>
      <c r="AM34"/>
      <c r="AN34"/>
      <c r="AO34"/>
      <c r="AP34"/>
      <c r="AQ34"/>
      <c r="AR34"/>
      <c r="AS34"/>
    </row>
    <row r="35" spans="2:45" ht="15" hidden="1" customHeight="1" x14ac:dyDescent="0.4">
      <c r="C35" s="50"/>
      <c r="D35" s="2213" t="s">
        <v>303</v>
      </c>
      <c r="E35" s="2214"/>
      <c r="F35" s="2214"/>
      <c r="G35" s="2214"/>
      <c r="H35" s="2214"/>
      <c r="I35" s="2214"/>
      <c r="J35" s="2214"/>
      <c r="K35" s="2214"/>
      <c r="L35" s="2209" t="str">
        <f>IF(入力シート!M15&lt;&gt;"",項目マップ!C22,"")</f>
        <v/>
      </c>
      <c r="M35" s="2210"/>
      <c r="N35" s="2210"/>
      <c r="O35" s="2210"/>
      <c r="P35" s="2210"/>
      <c r="Q35" s="2210"/>
      <c r="R35" s="2210"/>
      <c r="S35" s="2210"/>
      <c r="T35" s="2210"/>
      <c r="U35" s="2210"/>
      <c r="V35" s="2210"/>
      <c r="W35" s="2210"/>
      <c r="X35" s="2210"/>
      <c r="Y35" s="2210"/>
      <c r="Z35" s="2210"/>
      <c r="AA35" s="2210"/>
      <c r="AB35" s="2210"/>
      <c r="AC35" s="2210"/>
      <c r="AD35" s="2210"/>
      <c r="AE35" s="2210"/>
      <c r="AF35" s="2210"/>
      <c r="AG35" s="2210"/>
      <c r="AH35" s="2210"/>
      <c r="AI35" s="2210"/>
      <c r="AJ35" s="2210"/>
      <c r="AK35" s="2211"/>
      <c r="AM35"/>
      <c r="AN35"/>
      <c r="AO35"/>
      <c r="AP35"/>
      <c r="AQ35"/>
      <c r="AR35"/>
      <c r="AS35"/>
    </row>
    <row r="36" spans="2:45" ht="15" hidden="1" customHeight="1" x14ac:dyDescent="0.4">
      <c r="C36" s="50"/>
      <c r="D36" s="2208" t="s">
        <v>288</v>
      </c>
      <c r="E36" s="1613"/>
      <c r="F36" s="1613"/>
      <c r="G36" s="1613"/>
      <c r="H36" s="1613"/>
      <c r="I36" s="1613"/>
      <c r="J36" s="1613"/>
      <c r="K36" s="1613"/>
      <c r="L36" s="2209" t="str">
        <f>IF(入力シート!M15&lt;&gt;"",項目マップ!C23,"")</f>
        <v/>
      </c>
      <c r="M36" s="2210"/>
      <c r="N36" s="2210"/>
      <c r="O36" s="2210"/>
      <c r="P36" s="2210"/>
      <c r="Q36" s="2210"/>
      <c r="R36" s="2210"/>
      <c r="S36" s="2210"/>
      <c r="T36" s="2210"/>
      <c r="U36" s="2210"/>
      <c r="V36" s="2210"/>
      <c r="W36" s="2210"/>
      <c r="X36" s="2210"/>
      <c r="Y36" s="2210"/>
      <c r="Z36" s="2210"/>
      <c r="AA36" s="2210"/>
      <c r="AB36" s="2210"/>
      <c r="AC36" s="2210"/>
      <c r="AD36" s="2210"/>
      <c r="AE36" s="2210"/>
      <c r="AF36" s="2210"/>
      <c r="AG36" s="2210"/>
      <c r="AH36" s="2210"/>
      <c r="AI36" s="2210"/>
      <c r="AJ36" s="2210"/>
      <c r="AK36" s="2211"/>
      <c r="AM36"/>
      <c r="AN36"/>
      <c r="AO36"/>
      <c r="AP36"/>
      <c r="AQ36"/>
      <c r="AR36"/>
      <c r="AS36"/>
    </row>
    <row r="37" spans="2:45" ht="15" hidden="1" customHeight="1" x14ac:dyDescent="0.4">
      <c r="C37" s="50"/>
      <c r="D37" s="53"/>
      <c r="J37" s="2212" t="s">
        <v>274</v>
      </c>
      <c r="K37" s="1727"/>
      <c r="L37" s="2209" t="str">
        <f>IF(入力シート!M15&lt;&gt;"",項目マップ!C24,"")</f>
        <v/>
      </c>
      <c r="M37" s="2210"/>
      <c r="N37" s="2210"/>
      <c r="O37" s="2210"/>
      <c r="P37" s="2210"/>
      <c r="Q37" s="2210"/>
      <c r="R37" s="2210"/>
      <c r="S37" s="2210"/>
      <c r="T37" s="2210"/>
      <c r="U37" s="2210"/>
      <c r="V37" s="2210"/>
      <c r="W37" s="2210"/>
      <c r="X37" s="2210"/>
      <c r="Y37" s="2210"/>
      <c r="Z37" s="2210"/>
      <c r="AA37" s="2210"/>
      <c r="AB37" s="2210"/>
      <c r="AC37" s="2210"/>
      <c r="AD37" s="2210"/>
      <c r="AE37" s="2210"/>
      <c r="AF37" s="2210"/>
      <c r="AG37" s="2210"/>
      <c r="AH37" s="2210"/>
      <c r="AI37" s="2210"/>
      <c r="AJ37" s="2210"/>
      <c r="AK37" s="2211"/>
      <c r="AM37"/>
      <c r="AN37"/>
      <c r="AO37"/>
      <c r="AP37"/>
      <c r="AQ37"/>
      <c r="AR37"/>
      <c r="AS37"/>
    </row>
    <row r="38" spans="2:45" ht="15" hidden="1" customHeight="1" x14ac:dyDescent="0.4">
      <c r="C38" s="50"/>
      <c r="D38" s="2213" t="s">
        <v>348</v>
      </c>
      <c r="E38" s="2214"/>
      <c r="F38" s="2214"/>
      <c r="G38" s="2214"/>
      <c r="H38" s="2214"/>
      <c r="I38" s="2214"/>
      <c r="J38" s="2214"/>
      <c r="K38" s="2214"/>
      <c r="L38" s="2209" t="str">
        <f>IF(入力シート!M15&lt;&gt;"",項目マップ!C25,"")</f>
        <v/>
      </c>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6"/>
      <c r="AM38"/>
      <c r="AN38"/>
      <c r="AO38"/>
      <c r="AP38"/>
      <c r="AQ38"/>
      <c r="AR38"/>
      <c r="AS38"/>
    </row>
    <row r="39" spans="2:45" ht="15" hidden="1" customHeight="1" x14ac:dyDescent="0.4">
      <c r="C39" s="50"/>
      <c r="D39" s="2213" t="s">
        <v>349</v>
      </c>
      <c r="E39" s="2214"/>
      <c r="F39" s="2214"/>
      <c r="G39" s="2214"/>
      <c r="H39" s="2214"/>
      <c r="I39" s="2214"/>
      <c r="J39" s="2214"/>
      <c r="K39" s="2214"/>
      <c r="L39" s="2209" t="str">
        <f>IF(入力シート!M15&lt;&gt;"",項目マップ!C26,"")</f>
        <v/>
      </c>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6"/>
      <c r="AM39"/>
      <c r="AN39"/>
      <c r="AO39"/>
      <c r="AP39"/>
      <c r="AQ39"/>
      <c r="AR39"/>
      <c r="AS39"/>
    </row>
    <row r="40" spans="2:45" ht="15" hidden="1" customHeight="1" x14ac:dyDescent="0.4">
      <c r="C40" s="81"/>
      <c r="D40" s="1902" t="s">
        <v>350</v>
      </c>
      <c r="E40" s="1903"/>
      <c r="F40" s="1903"/>
      <c r="G40" s="1903"/>
      <c r="H40" s="1903"/>
      <c r="I40" s="1903"/>
      <c r="J40" s="1903"/>
      <c r="K40" s="1903"/>
      <c r="L40" s="2217" t="str">
        <f>IF(入力シート!M15&lt;&gt;"",項目マップ!C27,"")</f>
        <v/>
      </c>
      <c r="M40" s="2218"/>
      <c r="N40" s="2218"/>
      <c r="O40" s="2218"/>
      <c r="P40" s="2218"/>
      <c r="Q40" s="2218"/>
      <c r="R40" s="2218"/>
      <c r="S40" s="2218"/>
      <c r="T40" s="2218"/>
      <c r="U40" s="2218"/>
      <c r="V40" s="2218"/>
      <c r="W40" s="2218"/>
      <c r="X40" s="2218"/>
      <c r="Y40" s="2218"/>
      <c r="Z40" s="2218"/>
      <c r="AA40" s="2218"/>
      <c r="AB40" s="2218"/>
      <c r="AC40" s="2218"/>
      <c r="AD40" s="2218"/>
      <c r="AE40" s="2218"/>
      <c r="AF40" s="2218"/>
      <c r="AG40" s="2218"/>
      <c r="AH40" s="2218"/>
      <c r="AI40" s="2218"/>
      <c r="AJ40" s="2218"/>
      <c r="AK40" s="2219"/>
      <c r="AM40"/>
      <c r="AN40"/>
      <c r="AO40"/>
      <c r="AP40"/>
      <c r="AQ40"/>
      <c r="AR40"/>
      <c r="AS40"/>
    </row>
    <row r="41" spans="2:45" ht="5.0999999999999996" customHeight="1" x14ac:dyDescent="0.4">
      <c r="C41" s="89"/>
      <c r="D41" s="246"/>
      <c r="E41" s="246"/>
      <c r="F41" s="246"/>
      <c r="G41" s="246"/>
      <c r="H41" s="246"/>
      <c r="I41" s="246"/>
      <c r="J41" s="246"/>
      <c r="K41" s="246"/>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M41"/>
      <c r="AN41"/>
      <c r="AO41"/>
      <c r="AP41"/>
      <c r="AQ41"/>
      <c r="AR41"/>
      <c r="AS41"/>
    </row>
    <row r="42" spans="2:45" ht="18" customHeight="1" x14ac:dyDescent="0.4">
      <c r="B42" s="1498" t="s">
        <v>294</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1498"/>
      <c r="AJ42" s="1498"/>
      <c r="AK42" s="1498"/>
      <c r="AL42" s="1498"/>
      <c r="AM42"/>
      <c r="AN42"/>
      <c r="AO42"/>
      <c r="AP42"/>
      <c r="AQ42"/>
      <c r="AR42"/>
      <c r="AS42"/>
    </row>
    <row r="43" spans="2:45" ht="5.0999999999999996" customHeight="1" x14ac:dyDescent="0.4">
      <c r="AM43"/>
      <c r="AN43"/>
      <c r="AO43"/>
      <c r="AP43"/>
      <c r="AQ43"/>
      <c r="AR43"/>
      <c r="AS43"/>
    </row>
    <row r="44" spans="2:45" ht="14.1" customHeight="1" x14ac:dyDescent="0.4">
      <c r="C44" s="60" t="s">
        <v>295</v>
      </c>
      <c r="D44" s="1930" t="s">
        <v>296</v>
      </c>
      <c r="E44" s="1930"/>
      <c r="F44" s="1931"/>
      <c r="G44" s="1931"/>
      <c r="H44" s="1931"/>
      <c r="I44" s="1931"/>
      <c r="J44" s="1931"/>
      <c r="K44" s="1932"/>
      <c r="L44" s="2227" t="str">
        <f>IF(入力シート!M15&lt;&gt;"",IF(入力シート!M15&lt;&gt;"",項目マップ!C29,""),"")</f>
        <v/>
      </c>
      <c r="M44" s="2228"/>
      <c r="N44" s="2228"/>
      <c r="O44" s="2228"/>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9"/>
      <c r="AM44"/>
      <c r="AN44"/>
      <c r="AO44"/>
      <c r="AP44"/>
      <c r="AQ44"/>
      <c r="AR44"/>
      <c r="AS44"/>
    </row>
    <row r="45" spans="2:45" ht="14.1" customHeight="1" x14ac:dyDescent="0.4">
      <c r="C45" s="106" t="s">
        <v>297</v>
      </c>
      <c r="D45" s="1814" t="s">
        <v>271</v>
      </c>
      <c r="E45" s="1814"/>
      <c r="F45" s="1815"/>
      <c r="G45" s="1815"/>
      <c r="H45" s="1815"/>
      <c r="I45" s="1815"/>
      <c r="J45" s="1815"/>
      <c r="K45" s="1816"/>
      <c r="L45" s="1823" t="str">
        <f>IF(入力シート!M15&lt;&gt;"",IF(入力シート!M15&lt;&gt;"",項目マップ!C30,""),"")</f>
        <v/>
      </c>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925"/>
      <c r="AM45"/>
      <c r="AN45"/>
      <c r="AO45"/>
      <c r="AP45"/>
      <c r="AQ45"/>
      <c r="AR45"/>
      <c r="AS45"/>
    </row>
    <row r="46" spans="2:45" ht="14.1" customHeight="1" x14ac:dyDescent="0.4">
      <c r="C46" s="76" t="s">
        <v>275</v>
      </c>
      <c r="D46" s="1613" t="s">
        <v>273</v>
      </c>
      <c r="E46" s="1613"/>
      <c r="F46" s="1613"/>
      <c r="G46" s="1613"/>
      <c r="H46" s="1613"/>
      <c r="I46" s="1613"/>
      <c r="J46" s="1613"/>
      <c r="K46" s="1613"/>
      <c r="L46" s="1973" t="str">
        <f>IF(入力シート!M15&lt;&gt;"",IF(入力シート!M15&lt;&gt;"",項目マップ!C31,""),"")</f>
        <v/>
      </c>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5"/>
      <c r="AM46"/>
      <c r="AN46"/>
      <c r="AO46"/>
      <c r="AP46"/>
      <c r="AQ46"/>
      <c r="AR46"/>
      <c r="AS46"/>
    </row>
    <row r="47" spans="2:45" ht="14.1" customHeight="1" x14ac:dyDescent="0.4">
      <c r="C47" s="76"/>
      <c r="D47" s="246"/>
      <c r="E47" s="246"/>
      <c r="F47" s="246"/>
      <c r="G47" s="246"/>
      <c r="H47" s="246"/>
      <c r="I47" s="246"/>
      <c r="J47" s="1808" t="s">
        <v>274</v>
      </c>
      <c r="K47" s="1809"/>
      <c r="L47" s="1982" t="str">
        <f>IF(入力シート!M15&lt;&gt;"",IF(入力シート!M15&lt;&gt;"",項目マップ!C32,""),"")</f>
        <v/>
      </c>
      <c r="M47" s="1983"/>
      <c r="N47" s="1983"/>
      <c r="O47" s="1983"/>
      <c r="P47" s="1983"/>
      <c r="Q47" s="1983"/>
      <c r="R47" s="1983"/>
      <c r="S47" s="1983"/>
      <c r="T47" s="1983"/>
      <c r="U47" s="1983"/>
      <c r="V47" s="1983"/>
      <c r="W47" s="1983"/>
      <c r="X47" s="1983"/>
      <c r="Y47" s="1983"/>
      <c r="Z47" s="1983"/>
      <c r="AA47" s="1983"/>
      <c r="AB47" s="1983"/>
      <c r="AC47" s="1983"/>
      <c r="AD47" s="1983"/>
      <c r="AE47" s="1983"/>
      <c r="AF47" s="1983"/>
      <c r="AG47" s="1983"/>
      <c r="AH47" s="1983"/>
      <c r="AI47" s="1983"/>
      <c r="AJ47" s="1983"/>
      <c r="AK47" s="1984"/>
      <c r="AM47"/>
      <c r="AN47"/>
      <c r="AO47"/>
      <c r="AP47"/>
      <c r="AQ47"/>
      <c r="AR47"/>
      <c r="AS47"/>
    </row>
    <row r="48" spans="2:45" ht="14.1" customHeight="1" x14ac:dyDescent="0.4">
      <c r="C48" s="106" t="s">
        <v>277</v>
      </c>
      <c r="D48" s="1814" t="s">
        <v>276</v>
      </c>
      <c r="E48" s="1814"/>
      <c r="F48" s="1815"/>
      <c r="G48" s="1815"/>
      <c r="H48" s="1815"/>
      <c r="I48" s="1815"/>
      <c r="J48" s="1815"/>
      <c r="K48" s="1816"/>
      <c r="L48" s="1989" t="str">
        <f>IF(入力シート!M15&lt;&gt;"",IF(入力シート!M15&lt;&gt;"",項目マップ!C33,""),"")</f>
        <v/>
      </c>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1"/>
      <c r="AM48"/>
      <c r="AN48"/>
      <c r="AO48"/>
      <c r="AP48"/>
      <c r="AQ48"/>
      <c r="AR48"/>
      <c r="AS48"/>
    </row>
    <row r="49" spans="1:45" ht="14.1" customHeight="1" x14ac:dyDescent="0.4">
      <c r="C49" s="76" t="s">
        <v>279</v>
      </c>
      <c r="D49" s="1720" t="s">
        <v>278</v>
      </c>
      <c r="E49" s="1720"/>
      <c r="F49" s="1721"/>
      <c r="G49" s="1721"/>
      <c r="H49" s="1721"/>
      <c r="I49" s="1721"/>
      <c r="J49" s="1721"/>
      <c r="K49" s="1722"/>
      <c r="L49" s="1989" t="str">
        <f>IF(入力シート!M15&lt;&gt;"",IF(入力シート!M15&lt;&gt;"",項目マップ!C34,""),"")</f>
        <v/>
      </c>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1"/>
      <c r="AM49"/>
      <c r="AN49"/>
      <c r="AO49"/>
      <c r="AP49"/>
      <c r="AQ49"/>
      <c r="AR49"/>
      <c r="AS49"/>
    </row>
    <row r="50" spans="1:45" customFormat="1" ht="14.1" customHeight="1" x14ac:dyDescent="0.4">
      <c r="A50" s="51"/>
      <c r="B50" s="51"/>
      <c r="C50" s="103" t="s">
        <v>284</v>
      </c>
      <c r="D50" s="1726" t="s">
        <v>280</v>
      </c>
      <c r="E50" s="1726"/>
      <c r="F50" s="1726"/>
      <c r="G50" s="1726"/>
      <c r="H50" s="1726"/>
      <c r="I50" s="1726"/>
      <c r="J50" s="1726"/>
      <c r="K50" s="1726"/>
      <c r="L50" s="2206"/>
      <c r="M50" s="2206"/>
      <c r="N50" s="2206"/>
      <c r="O50" s="2206"/>
      <c r="P50" s="2206"/>
      <c r="Q50" s="2206"/>
      <c r="R50" s="2206"/>
      <c r="S50" s="2206"/>
      <c r="T50" s="2206"/>
      <c r="U50" s="2206"/>
      <c r="V50" s="2206"/>
      <c r="W50" s="2206"/>
      <c r="X50" s="2206"/>
      <c r="Y50" s="2206"/>
      <c r="Z50" s="2206"/>
      <c r="AA50" s="2206"/>
      <c r="AB50" s="2206"/>
      <c r="AC50" s="2206"/>
      <c r="AD50" s="2206"/>
      <c r="AE50" s="2206"/>
      <c r="AF50" s="2206"/>
      <c r="AG50" s="2206"/>
      <c r="AH50" s="2206"/>
      <c r="AI50" s="2206"/>
      <c r="AJ50" s="2206"/>
      <c r="AK50" s="2207"/>
      <c r="AL50" s="51"/>
    </row>
    <row r="51" spans="1:45" ht="14.1" customHeight="1" x14ac:dyDescent="0.4">
      <c r="C51" s="53"/>
      <c r="D51" s="1711" t="s">
        <v>281</v>
      </c>
      <c r="E51" s="1712"/>
      <c r="F51" s="1712"/>
      <c r="G51" s="1712"/>
      <c r="H51" s="1712"/>
      <c r="I51" s="1712"/>
      <c r="J51" s="1712"/>
      <c r="K51" s="1713"/>
      <c r="L51" s="1729" t="str">
        <f>IF(入力シート!M15&lt;&gt;"",IF(入力シート!M15&lt;&gt;"",項目マップ!C35,""),"")</f>
        <v/>
      </c>
      <c r="M51" s="1730"/>
      <c r="N51" s="1730"/>
      <c r="O51" s="1730"/>
      <c r="P51" s="1730"/>
      <c r="Q51" s="1730"/>
      <c r="R51" s="1730"/>
      <c r="S51" s="1730"/>
      <c r="T51" s="1731"/>
      <c r="U51" s="2192" t="s">
        <v>282</v>
      </c>
      <c r="V51" s="2193"/>
      <c r="W51" s="2193"/>
      <c r="X51" s="2193"/>
      <c r="Y51" s="2193"/>
      <c r="Z51" s="2194"/>
      <c r="AA51" s="1713" t="str">
        <f>IF(入力シート!M15&lt;&gt;"",IF(入力シート!M15&lt;&gt;"",項目マップ!C36,""),"")</f>
        <v/>
      </c>
      <c r="AB51" s="1666"/>
      <c r="AC51" s="1666"/>
      <c r="AD51" s="1666"/>
      <c r="AE51" s="1666"/>
      <c r="AF51" s="1666"/>
      <c r="AG51" s="1666"/>
      <c r="AH51" s="1666"/>
      <c r="AI51" s="1666"/>
      <c r="AJ51" s="1666"/>
      <c r="AK51" s="1929"/>
    </row>
    <row r="52" spans="1:45" ht="14.1" customHeight="1" x14ac:dyDescent="0.4">
      <c r="C52" s="435"/>
      <c r="D52" s="1802" t="s">
        <v>984</v>
      </c>
      <c r="E52" s="1803"/>
      <c r="F52" s="1803"/>
      <c r="G52" s="1803"/>
      <c r="H52" s="1803"/>
      <c r="I52" s="1803"/>
      <c r="J52" s="1803"/>
      <c r="K52" s="1804"/>
      <c r="L52" s="2195" t="str">
        <f>IF(入力シート!M15&lt;&gt;"",IF(入力シート!M15&lt;&gt;"",項目マップ!C37,""),"")</f>
        <v/>
      </c>
      <c r="M52" s="2196"/>
      <c r="N52" s="2196"/>
      <c r="O52" s="2196"/>
      <c r="P52" s="2196"/>
      <c r="Q52" s="2196"/>
      <c r="R52" s="2196"/>
      <c r="S52" s="2196"/>
      <c r="T52" s="2196"/>
      <c r="U52" s="2196"/>
      <c r="V52" s="2196"/>
      <c r="W52" s="2196"/>
      <c r="X52" s="2196"/>
      <c r="Y52" s="2196"/>
      <c r="Z52" s="2196"/>
      <c r="AA52" s="2196"/>
      <c r="AB52" s="2196"/>
      <c r="AC52" s="2196"/>
      <c r="AD52" s="2196"/>
      <c r="AE52" s="2196"/>
      <c r="AF52" s="2196"/>
      <c r="AG52" s="2196"/>
      <c r="AH52" s="2196"/>
      <c r="AI52" s="2196"/>
      <c r="AJ52" s="2196"/>
      <c r="AK52" s="2197"/>
    </row>
    <row r="53" spans="1:45" ht="14.1" customHeight="1" x14ac:dyDescent="0.4">
      <c r="D53" s="246"/>
      <c r="E53" s="246"/>
      <c r="F53" s="246"/>
      <c r="G53" s="246"/>
      <c r="H53" s="246"/>
      <c r="I53" s="246"/>
      <c r="J53" s="246"/>
      <c r="K53" s="246"/>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row>
    <row r="54" spans="1:45" ht="14.1" customHeight="1" x14ac:dyDescent="0.4">
      <c r="B54" s="1537" t="s">
        <v>340</v>
      </c>
      <c r="C54" s="1537"/>
      <c r="D54" s="1537"/>
      <c r="E54" s="1537"/>
      <c r="F54" s="1538"/>
      <c r="G54" s="1538"/>
      <c r="H54" s="1538"/>
      <c r="I54" s="1538"/>
      <c r="J54" s="1538"/>
      <c r="K54" s="1538"/>
      <c r="L54" s="1538"/>
      <c r="M54" s="1538"/>
      <c r="N54" s="1538"/>
      <c r="O54" s="1538"/>
      <c r="P54" s="1538"/>
      <c r="Q54" s="1538"/>
      <c r="R54" s="1538"/>
      <c r="S54" s="1538"/>
      <c r="T54" s="1538"/>
      <c r="U54" s="1538"/>
      <c r="V54" s="1538"/>
      <c r="W54" s="1538"/>
      <c r="X54" s="1538"/>
      <c r="Y54" s="1538"/>
      <c r="Z54" s="1538"/>
      <c r="AA54" s="1538"/>
      <c r="AB54" s="1538"/>
      <c r="AC54" s="1538"/>
      <c r="AD54" s="1538"/>
      <c r="AE54" s="1538"/>
      <c r="AF54" s="1538"/>
      <c r="AG54" s="1538"/>
      <c r="AH54" s="1538"/>
      <c r="AI54" s="1538"/>
      <c r="AJ54" s="1538"/>
      <c r="AK54" s="1539" t="s">
        <v>787</v>
      </c>
      <c r="AL54" s="1539"/>
    </row>
    <row r="55" spans="1:45" ht="12.6" customHeight="1" x14ac:dyDescent="0.4">
      <c r="B55" s="54"/>
      <c r="C55" s="54"/>
      <c r="D55" s="54"/>
      <c r="E55" s="54"/>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01"/>
      <c r="AL55" s="101"/>
    </row>
    <row r="56" spans="1:45" ht="17.100000000000001" customHeight="1" x14ac:dyDescent="0.4">
      <c r="B56" s="1498" t="s">
        <v>613</v>
      </c>
      <c r="C56" s="1498"/>
      <c r="D56" s="1498"/>
      <c r="E56" s="1498"/>
      <c r="F56" s="1498"/>
      <c r="G56" s="1498"/>
      <c r="H56" s="1498"/>
      <c r="I56" s="1498"/>
      <c r="J56" s="1498"/>
      <c r="K56" s="1498"/>
      <c r="L56" s="1498"/>
      <c r="M56" s="1498"/>
      <c r="N56" s="1498"/>
      <c r="O56" s="1498"/>
      <c r="P56" s="1498"/>
      <c r="Q56" s="1498"/>
      <c r="R56" s="1498"/>
      <c r="S56" s="1498"/>
      <c r="T56" s="1498"/>
      <c r="U56" s="1498"/>
      <c r="V56" s="1498"/>
      <c r="W56" s="1498"/>
      <c r="X56" s="1498"/>
      <c r="Y56" s="1498"/>
      <c r="Z56" s="1498"/>
      <c r="AA56" s="1498"/>
      <c r="AB56" s="1498"/>
      <c r="AC56" s="1498"/>
      <c r="AD56" s="1498"/>
      <c r="AE56" s="1498"/>
      <c r="AF56" s="1498"/>
      <c r="AG56" s="1498"/>
      <c r="AH56" s="1498"/>
      <c r="AI56" s="1498"/>
      <c r="AJ56" s="1498"/>
      <c r="AK56" s="1498"/>
      <c r="AL56" s="1498"/>
    </row>
    <row r="57" spans="1:45" ht="9" customHeight="1" x14ac:dyDescent="0.4"/>
    <row r="58" spans="1:45" ht="14.1" customHeight="1" x14ac:dyDescent="0.4">
      <c r="C58" s="494" t="s">
        <v>270</v>
      </c>
      <c r="D58" s="508" t="s">
        <v>741</v>
      </c>
      <c r="E58" s="508"/>
      <c r="F58" s="508"/>
      <c r="G58" s="508"/>
      <c r="H58" s="508"/>
      <c r="I58" s="508"/>
      <c r="J58" s="508"/>
      <c r="K58" s="508"/>
      <c r="L58" s="2203" t="str">
        <f>IF(入力シート!M15&lt;&gt;"",項目マップ!C57,"")</f>
        <v/>
      </c>
      <c r="M58" s="2204"/>
      <c r="N58" s="2204"/>
      <c r="O58" s="2204"/>
      <c r="P58" s="2205" t="str">
        <f>IF(入力シート!M15&lt;&gt;"",項目マップ!C58,"")</f>
        <v/>
      </c>
      <c r="Q58" s="1821"/>
      <c r="R58" s="1821"/>
      <c r="S58" s="1821"/>
      <c r="T58" s="1821"/>
      <c r="U58" s="1821"/>
      <c r="V58" s="1821"/>
      <c r="W58" s="1821"/>
      <c r="X58" s="1821"/>
      <c r="Y58" s="1821"/>
      <c r="Z58" s="1822"/>
      <c r="AA58" s="505">
        <v>1</v>
      </c>
      <c r="AB58" s="1635" t="s">
        <v>617</v>
      </c>
      <c r="AC58" s="1635"/>
      <c r="AD58" s="1635"/>
      <c r="AE58" s="1635"/>
      <c r="AF58" s="1635"/>
      <c r="AG58" s="1635"/>
      <c r="AH58" s="1635"/>
      <c r="AI58" s="1635"/>
      <c r="AJ58" s="1635"/>
      <c r="AK58" s="1636"/>
    </row>
    <row r="59" spans="1:45" ht="14.1" customHeight="1" x14ac:dyDescent="0.4">
      <c r="C59" s="486"/>
      <c r="D59" s="2198" t="s">
        <v>627</v>
      </c>
      <c r="E59" s="1689"/>
      <c r="F59" s="1689"/>
      <c r="G59" s="1689"/>
      <c r="H59" s="1689"/>
      <c r="I59" s="1689"/>
      <c r="J59" s="1689"/>
      <c r="K59" s="1689"/>
      <c r="L59" s="2199" t="str">
        <f>IF(入力シート!M15&lt;&gt;"",項目マップ!C59,"")</f>
        <v/>
      </c>
      <c r="M59" s="1641"/>
      <c r="N59" s="1641"/>
      <c r="O59" s="1641"/>
      <c r="P59" s="1641"/>
      <c r="Q59" s="1641"/>
      <c r="R59" s="1641"/>
      <c r="S59" s="1641"/>
      <c r="T59" s="1641"/>
      <c r="U59" s="1641"/>
      <c r="V59" s="1641"/>
      <c r="W59" s="1641"/>
      <c r="X59" s="1641"/>
      <c r="Y59" s="1641"/>
      <c r="Z59" s="1642"/>
      <c r="AA59" s="506">
        <v>2</v>
      </c>
      <c r="AB59" s="1637" t="s">
        <v>618</v>
      </c>
      <c r="AC59" s="1637"/>
      <c r="AD59" s="1637"/>
      <c r="AE59" s="1637"/>
      <c r="AF59" s="1637"/>
      <c r="AG59" s="1637"/>
      <c r="AH59" s="1637"/>
      <c r="AI59" s="1637"/>
      <c r="AJ59" s="1637"/>
      <c r="AK59" s="1638"/>
    </row>
    <row r="60" spans="1:45" ht="14.1" customHeight="1" x14ac:dyDescent="0.4">
      <c r="D60" s="246"/>
      <c r="E60" s="246"/>
      <c r="F60" s="246"/>
      <c r="G60" s="246"/>
      <c r="H60" s="246"/>
      <c r="I60" s="246"/>
      <c r="J60" s="246"/>
      <c r="K60" s="246"/>
      <c r="L60" s="436"/>
      <c r="M60" s="436"/>
      <c r="N60" s="436"/>
      <c r="O60" s="436"/>
      <c r="P60" s="436"/>
      <c r="Q60" s="436"/>
      <c r="R60" s="436"/>
      <c r="S60" s="436"/>
      <c r="T60" s="436"/>
      <c r="U60" s="436"/>
      <c r="V60" s="436"/>
      <c r="W60" s="436"/>
      <c r="X60" s="436"/>
      <c r="Y60" s="436"/>
      <c r="Z60" s="436"/>
      <c r="AA60" s="507">
        <v>3</v>
      </c>
      <c r="AB60" s="1643" t="s">
        <v>619</v>
      </c>
      <c r="AC60" s="1644"/>
      <c r="AD60" s="1644"/>
      <c r="AE60" s="1644"/>
      <c r="AF60" s="1644"/>
      <c r="AG60" s="1644"/>
      <c r="AH60" s="1644"/>
      <c r="AI60" s="1644"/>
      <c r="AJ60" s="1644"/>
      <c r="AK60" s="1645"/>
    </row>
    <row r="61" spans="1:45" ht="14.1" hidden="1" customHeight="1" x14ac:dyDescent="0.4">
      <c r="D61" s="246"/>
      <c r="E61" s="246"/>
      <c r="F61" s="246"/>
      <c r="G61" s="246"/>
      <c r="H61" s="246"/>
      <c r="I61" s="246"/>
      <c r="J61" s="246"/>
      <c r="K61" s="246"/>
      <c r="L61" s="436"/>
      <c r="M61" s="436"/>
      <c r="N61" s="436"/>
      <c r="O61" s="436"/>
      <c r="P61" s="436"/>
      <c r="Q61" s="436"/>
      <c r="R61" s="436"/>
      <c r="S61" s="436"/>
      <c r="T61" s="436"/>
      <c r="U61" s="436"/>
      <c r="V61" s="436"/>
      <c r="W61" s="436"/>
      <c r="X61" s="436"/>
      <c r="Y61" s="436"/>
      <c r="Z61" s="436"/>
      <c r="AA61" s="464">
        <v>4</v>
      </c>
      <c r="AB61" s="1646" t="s">
        <v>602</v>
      </c>
      <c r="AC61" s="1646"/>
      <c r="AD61" s="1646"/>
      <c r="AE61" s="1646"/>
      <c r="AF61" s="1646"/>
      <c r="AG61" s="1646"/>
      <c r="AH61" s="1646"/>
      <c r="AI61" s="1646"/>
      <c r="AJ61" s="1646"/>
      <c r="AK61" s="1647"/>
    </row>
    <row r="62" spans="1:45" ht="5.0999999999999996" customHeight="1" x14ac:dyDescent="0.4">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row>
    <row r="63" spans="1:45" ht="15" customHeight="1" x14ac:dyDescent="0.4">
      <c r="C63" s="18" t="s">
        <v>297</v>
      </c>
      <c r="D63" s="1597" t="s">
        <v>351</v>
      </c>
      <c r="E63" s="1597"/>
      <c r="F63" s="1597"/>
      <c r="G63" s="1597"/>
      <c r="H63" s="1597"/>
      <c r="I63" s="1597"/>
      <c r="J63" s="1597"/>
      <c r="K63" s="159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row>
    <row r="64" spans="1:45" ht="9" customHeight="1" x14ac:dyDescent="0.4">
      <c r="C64" s="60"/>
      <c r="D64" s="240"/>
      <c r="E64" s="240"/>
      <c r="F64" s="240"/>
      <c r="G64" s="240"/>
      <c r="H64" s="240"/>
      <c r="I64" s="240"/>
      <c r="J64" s="240"/>
      <c r="K64" s="240"/>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20"/>
    </row>
    <row r="65" spans="3:37" ht="14.1" customHeight="1" x14ac:dyDescent="0.4">
      <c r="C65" s="58"/>
      <c r="D65" s="2200" t="s">
        <v>738</v>
      </c>
      <c r="E65" s="2201"/>
      <c r="F65" s="2201"/>
      <c r="G65" s="2201"/>
      <c r="H65" s="2202"/>
      <c r="J65" s="51" t="s">
        <v>660</v>
      </c>
      <c r="K65" s="89"/>
      <c r="L65" s="89"/>
      <c r="M65" s="89"/>
      <c r="N65" s="89"/>
      <c r="O65" s="89"/>
      <c r="P65" s="89"/>
      <c r="Q65" s="89"/>
      <c r="R65" s="89"/>
      <c r="S65" s="89"/>
      <c r="T65" s="89"/>
      <c r="U65" s="89"/>
      <c r="V65" s="89"/>
      <c r="X65" s="89"/>
      <c r="Y65" s="89"/>
      <c r="Z65" s="89"/>
      <c r="AA65" s="89"/>
      <c r="AB65" s="89"/>
      <c r="AC65" s="89"/>
      <c r="AD65" s="89"/>
      <c r="AE65" s="89"/>
      <c r="AF65" s="89"/>
      <c r="AG65" s="89"/>
      <c r="AH65" s="89"/>
      <c r="AI65" s="89"/>
      <c r="AJ65" s="89"/>
      <c r="AK65" s="69"/>
    </row>
    <row r="66" spans="3:37" ht="9" customHeight="1" x14ac:dyDescent="0.4">
      <c r="C66" s="53"/>
      <c r="AK66" s="68"/>
    </row>
    <row r="67" spans="3:37" ht="14.1" customHeight="1" x14ac:dyDescent="0.4">
      <c r="C67" s="524"/>
      <c r="D67" s="75" t="s">
        <v>352</v>
      </c>
      <c r="E67" s="75"/>
      <c r="F67" s="75"/>
      <c r="G67" s="75"/>
      <c r="H67" s="75"/>
      <c r="I67" s="75"/>
      <c r="J67" s="75"/>
      <c r="K67" s="75"/>
      <c r="L67" s="75"/>
      <c r="M67" s="75"/>
      <c r="N67" s="75"/>
      <c r="O67" s="75" t="s">
        <v>744</v>
      </c>
      <c r="P67" s="75"/>
      <c r="Q67" s="75"/>
      <c r="R67" s="75"/>
      <c r="S67" s="2089" t="str">
        <f>IF(AND(入力シート!$M$15&lt;&gt;"",項目マップ!C274&lt;&gt;""),項目マップ!C274,"")</f>
        <v/>
      </c>
      <c r="T67" s="2090"/>
      <c r="U67" s="2091"/>
      <c r="V67" s="75" t="s">
        <v>315</v>
      </c>
      <c r="W67" s="75"/>
      <c r="X67" s="75"/>
      <c r="Y67" s="75"/>
      <c r="Z67" s="75"/>
      <c r="AA67" s="75"/>
      <c r="AB67" s="75"/>
      <c r="AC67" s="75"/>
      <c r="AD67" s="75"/>
      <c r="AE67" s="75"/>
      <c r="AF67" s="75"/>
      <c r="AG67" s="75"/>
      <c r="AH67" s="75"/>
      <c r="AI67" s="75"/>
      <c r="AJ67" s="75"/>
      <c r="AK67" s="523"/>
    </row>
    <row r="68" spans="3:37" ht="14.25" x14ac:dyDescent="0.4">
      <c r="C68" s="524"/>
      <c r="D68" s="75"/>
      <c r="E68" s="75"/>
      <c r="F68" s="75"/>
      <c r="G68" s="75"/>
      <c r="H68" s="75"/>
      <c r="I68" s="75"/>
      <c r="J68" s="75"/>
      <c r="K68" s="75"/>
      <c r="L68" s="75"/>
      <c r="M68" s="75"/>
      <c r="N68" s="75"/>
      <c r="O68" s="75" t="s">
        <v>665</v>
      </c>
      <c r="P68" s="75"/>
      <c r="Q68" s="75"/>
      <c r="R68" s="75"/>
      <c r="S68" s="2089" t="str">
        <f>IF(AND(入力シート!$M$15&lt;&gt;"",項目マップ!C282&lt;&gt;""),項目マップ!C282,"")</f>
        <v/>
      </c>
      <c r="T68" s="2090"/>
      <c r="U68" s="2091"/>
      <c r="V68" s="75" t="s">
        <v>315</v>
      </c>
      <c r="W68" s="75"/>
      <c r="X68" s="75"/>
      <c r="Y68" s="75"/>
      <c r="Z68" s="75"/>
      <c r="AA68" s="75"/>
      <c r="AB68" s="75"/>
      <c r="AC68" s="75"/>
      <c r="AD68" s="75"/>
      <c r="AE68" s="75"/>
      <c r="AF68" s="75"/>
      <c r="AG68" s="75"/>
      <c r="AH68" s="75"/>
      <c r="AI68" s="75"/>
      <c r="AJ68" s="75"/>
      <c r="AK68" s="523"/>
    </row>
    <row r="69" spans="3:37" ht="14.1" customHeight="1" x14ac:dyDescent="0.4">
      <c r="C69" s="524"/>
      <c r="D69" s="75"/>
      <c r="E69" s="75"/>
      <c r="F69" s="75"/>
      <c r="G69" s="75"/>
      <c r="H69" s="75"/>
      <c r="I69" s="75"/>
      <c r="J69" s="75"/>
      <c r="K69" s="75"/>
      <c r="L69" s="75"/>
      <c r="M69" s="75"/>
      <c r="N69" s="75"/>
      <c r="O69" s="75"/>
      <c r="P69" s="75"/>
      <c r="Q69" s="75"/>
      <c r="R69" s="75"/>
      <c r="S69" s="512"/>
      <c r="T69" s="512"/>
      <c r="U69" s="512"/>
      <c r="V69" s="75"/>
      <c r="W69" s="75"/>
      <c r="X69" s="75"/>
      <c r="Y69" s="75"/>
      <c r="Z69" s="75"/>
      <c r="AA69" s="75"/>
      <c r="AB69" s="75"/>
      <c r="AC69" s="75"/>
      <c r="AD69" s="75"/>
      <c r="AE69" s="75"/>
      <c r="AF69" s="75"/>
      <c r="AG69" s="75"/>
      <c r="AH69" s="75"/>
      <c r="AI69" s="75"/>
      <c r="AJ69" s="75"/>
      <c r="AK69" s="523"/>
    </row>
    <row r="70" spans="3:37" ht="14.1" customHeight="1" x14ac:dyDescent="0.4">
      <c r="C70" s="524"/>
      <c r="D70" s="75" t="s">
        <v>774</v>
      </c>
      <c r="E70" s="75"/>
      <c r="F70" s="75"/>
      <c r="G70" s="75"/>
      <c r="H70" s="75"/>
      <c r="I70" s="75"/>
      <c r="J70" s="75"/>
      <c r="K70" s="75"/>
      <c r="L70" s="75"/>
      <c r="M70" s="75"/>
      <c r="N70" s="75"/>
      <c r="O70" s="75"/>
      <c r="P70" s="75"/>
      <c r="Q70" s="75"/>
      <c r="R70" s="75"/>
      <c r="S70" s="2102" t="str">
        <f>IF(AND(入力シート!$M$15&lt;&gt;"",項目マップ!C275&lt;&gt;""),項目マップ!C275,"")</f>
        <v/>
      </c>
      <c r="T70" s="2103"/>
      <c r="U70" s="2103"/>
      <c r="V70" s="2103"/>
      <c r="W70" s="2103"/>
      <c r="X70" s="2103"/>
      <c r="Y70" s="2103"/>
      <c r="Z70" s="2103"/>
      <c r="AA70" s="2103"/>
      <c r="AB70" s="2104"/>
      <c r="AC70" s="75"/>
      <c r="AD70" s="75"/>
      <c r="AE70" s="75"/>
      <c r="AF70" s="75"/>
      <c r="AG70" s="75"/>
      <c r="AH70" s="75"/>
      <c r="AI70" s="75"/>
      <c r="AJ70" s="75"/>
      <c r="AK70" s="523"/>
    </row>
    <row r="71" spans="3:37" ht="9" customHeight="1" x14ac:dyDescent="0.4">
      <c r="C71" s="524"/>
      <c r="D71" s="75"/>
      <c r="E71" s="75"/>
      <c r="F71" s="75"/>
      <c r="G71" s="75"/>
      <c r="H71" s="75"/>
      <c r="I71" s="75"/>
      <c r="J71" s="75"/>
      <c r="K71" s="75"/>
      <c r="L71" s="75"/>
      <c r="M71" s="75"/>
      <c r="N71" s="75"/>
      <c r="O71" s="75"/>
      <c r="P71" s="525"/>
      <c r="Q71" s="525"/>
      <c r="R71" s="75"/>
      <c r="S71" s="2088"/>
      <c r="T71" s="2088"/>
      <c r="U71" s="2088"/>
      <c r="V71" s="75"/>
      <c r="W71" s="75"/>
      <c r="X71" s="75"/>
      <c r="Y71" s="75"/>
      <c r="Z71" s="75"/>
      <c r="AA71" s="75"/>
      <c r="AB71" s="75"/>
      <c r="AC71" s="75"/>
      <c r="AD71" s="75"/>
      <c r="AE71" s="75"/>
      <c r="AF71" s="75"/>
      <c r="AG71" s="75"/>
      <c r="AH71" s="75"/>
      <c r="AI71" s="75"/>
      <c r="AJ71" s="75"/>
      <c r="AK71" s="523"/>
    </row>
    <row r="72" spans="3:37" ht="15" customHeight="1" x14ac:dyDescent="0.4">
      <c r="C72" s="524"/>
      <c r="D72" s="75" t="s">
        <v>781</v>
      </c>
      <c r="E72" s="75"/>
      <c r="F72" s="75"/>
      <c r="G72" s="75"/>
      <c r="H72" s="75"/>
      <c r="I72" s="75"/>
      <c r="J72" s="75"/>
      <c r="K72" s="75"/>
      <c r="L72" s="75"/>
      <c r="M72" s="75"/>
      <c r="N72" s="75"/>
      <c r="O72" s="75" t="s">
        <v>744</v>
      </c>
      <c r="P72" s="75"/>
      <c r="Q72" s="75"/>
      <c r="R72" s="75"/>
      <c r="S72" s="2089" t="str">
        <f>IF(AND(入力シート!$M$15&lt;&gt;"",項目マップ!C276&lt;&gt;""),項目マップ!C276,"")</f>
        <v/>
      </c>
      <c r="T72" s="2090"/>
      <c r="U72" s="2091"/>
      <c r="V72" s="75" t="s">
        <v>315</v>
      </c>
      <c r="W72" s="75"/>
      <c r="X72" s="75" t="s">
        <v>354</v>
      </c>
      <c r="Y72" s="75"/>
      <c r="Z72" s="75"/>
      <c r="AA72" s="2089" t="str">
        <f>IF(AND(入力シート!$M$15&lt;&gt;"",項目マップ!C278&lt;&gt;""),項目マップ!C278,"")</f>
        <v/>
      </c>
      <c r="AB72" s="2090"/>
      <c r="AC72" s="2091"/>
      <c r="AD72" s="526" t="s">
        <v>315</v>
      </c>
      <c r="AE72" s="2098" t="str">
        <f>IF(AND(入力シート!$M$15&lt;&gt;"",項目マップ!C279&lt;&gt;""),項目マップ!C279,"")</f>
        <v/>
      </c>
      <c r="AF72" s="2099"/>
      <c r="AG72" s="2100"/>
      <c r="AH72" s="75" t="s">
        <v>66</v>
      </c>
      <c r="AI72" s="75"/>
      <c r="AJ72" s="62"/>
      <c r="AK72" s="527"/>
    </row>
    <row r="73" spans="3:37" ht="15" customHeight="1" x14ac:dyDescent="0.4">
      <c r="C73" s="524"/>
      <c r="D73" s="75"/>
      <c r="E73" s="75"/>
      <c r="F73" s="75"/>
      <c r="G73" s="75"/>
      <c r="H73" s="75"/>
      <c r="I73" s="75"/>
      <c r="J73" s="75"/>
      <c r="K73" s="75"/>
      <c r="L73" s="75"/>
      <c r="M73" s="75"/>
      <c r="N73" s="75"/>
      <c r="O73" s="75" t="s">
        <v>665</v>
      </c>
      <c r="P73" s="75"/>
      <c r="Q73" s="75"/>
      <c r="R73" s="75"/>
      <c r="S73" s="2089" t="str">
        <f>IF(AND(入力シート!$M$15&lt;&gt;"",項目マップ!C283&lt;&gt;""),項目マップ!C283,"")</f>
        <v/>
      </c>
      <c r="T73" s="2090"/>
      <c r="U73" s="2091"/>
      <c r="V73" s="75" t="s">
        <v>315</v>
      </c>
      <c r="W73" s="75"/>
      <c r="X73" s="75" t="s">
        <v>354</v>
      </c>
      <c r="Y73" s="75"/>
      <c r="Z73" s="75"/>
      <c r="AA73" s="2089" t="str">
        <f>IF(AND(入力シート!$M$15&lt;&gt;"",項目マップ!C284&lt;&gt;""),項目マップ!C284,"")</f>
        <v/>
      </c>
      <c r="AB73" s="2090"/>
      <c r="AC73" s="2091"/>
      <c r="AD73" s="526" t="s">
        <v>315</v>
      </c>
      <c r="AE73" s="2098" t="str">
        <f>IF(AND(入力シート!$M$15&lt;&gt;"",項目マップ!C285&lt;&gt;""),項目マップ!C285,"")</f>
        <v/>
      </c>
      <c r="AF73" s="2099"/>
      <c r="AG73" s="2100"/>
      <c r="AH73" s="75" t="s">
        <v>66</v>
      </c>
      <c r="AI73" s="75"/>
      <c r="AJ73" s="62"/>
      <c r="AK73" s="527"/>
    </row>
    <row r="74" spans="3:37" ht="14.1" customHeight="1" x14ac:dyDescent="0.4">
      <c r="C74" s="524"/>
      <c r="D74" s="75"/>
      <c r="E74" s="75"/>
      <c r="F74" s="75"/>
      <c r="G74" s="75"/>
      <c r="H74" s="75"/>
      <c r="I74" s="75"/>
      <c r="J74" s="75"/>
      <c r="K74" s="75"/>
      <c r="L74" s="75"/>
      <c r="M74" s="75"/>
      <c r="N74" s="75"/>
      <c r="O74" s="75"/>
      <c r="P74" s="75"/>
      <c r="Q74" s="75"/>
      <c r="R74" s="75"/>
      <c r="S74" s="512"/>
      <c r="T74" s="512"/>
      <c r="U74" s="512"/>
      <c r="V74" s="75"/>
      <c r="W74" s="75"/>
      <c r="X74" s="75"/>
      <c r="Y74" s="75"/>
      <c r="Z74" s="75"/>
      <c r="AA74" s="37"/>
      <c r="AB74" s="37"/>
      <c r="AC74" s="37"/>
      <c r="AD74" s="526"/>
      <c r="AE74" s="674"/>
      <c r="AF74" s="674"/>
      <c r="AG74" s="674"/>
      <c r="AH74" s="75"/>
      <c r="AI74" s="75"/>
      <c r="AJ74" s="62"/>
      <c r="AK74" s="527"/>
    </row>
    <row r="75" spans="3:37" ht="15" customHeight="1" x14ac:dyDescent="0.4">
      <c r="C75" s="524"/>
      <c r="D75" s="75" t="s">
        <v>782</v>
      </c>
      <c r="E75" s="75"/>
      <c r="F75" s="75"/>
      <c r="G75" s="75"/>
      <c r="H75" s="75"/>
      <c r="I75" s="75"/>
      <c r="J75" s="75"/>
      <c r="K75" s="75"/>
      <c r="L75" s="75"/>
      <c r="M75" s="75"/>
      <c r="N75" s="75"/>
      <c r="O75" s="75"/>
      <c r="P75" s="75"/>
      <c r="Q75" s="75"/>
      <c r="R75" s="75"/>
      <c r="S75" s="2102" t="str">
        <f>IF(AND(入力シート!$M$15&lt;&gt;"",項目マップ!C277&lt;&gt;""),項目マップ!C277,"")</f>
        <v/>
      </c>
      <c r="T75" s="2103"/>
      <c r="U75" s="2103"/>
      <c r="V75" s="2103"/>
      <c r="W75" s="2103"/>
      <c r="X75" s="2103"/>
      <c r="Y75" s="2103"/>
      <c r="Z75" s="2103"/>
      <c r="AA75" s="2103"/>
      <c r="AB75" s="2104"/>
      <c r="AC75" s="37"/>
      <c r="AD75" s="526"/>
      <c r="AE75" s="674"/>
      <c r="AF75" s="674"/>
      <c r="AG75" s="674"/>
      <c r="AH75" s="75"/>
      <c r="AI75" s="75"/>
      <c r="AJ75" s="62"/>
      <c r="AK75" s="527"/>
    </row>
    <row r="76" spans="3:37" ht="15" customHeight="1" x14ac:dyDescent="0.4">
      <c r="C76" s="524"/>
      <c r="D76" s="75"/>
      <c r="E76" s="75"/>
      <c r="F76" s="75"/>
      <c r="G76" s="75"/>
      <c r="H76" s="75"/>
      <c r="I76" s="75"/>
      <c r="J76" s="75"/>
      <c r="K76" s="75"/>
      <c r="L76" s="75"/>
      <c r="M76" s="75"/>
      <c r="N76" s="75"/>
      <c r="O76" s="75"/>
      <c r="P76" s="75"/>
      <c r="Q76" s="75"/>
      <c r="R76" s="75"/>
      <c r="S76" s="469"/>
      <c r="T76" s="469"/>
      <c r="U76" s="469"/>
      <c r="V76" s="469"/>
      <c r="W76" s="469"/>
      <c r="X76" s="469"/>
      <c r="Y76" s="469"/>
      <c r="Z76" s="469"/>
      <c r="AA76" s="37"/>
      <c r="AB76" s="37"/>
      <c r="AC76" s="37"/>
      <c r="AD76" s="526"/>
      <c r="AE76" s="674"/>
      <c r="AF76" s="674"/>
      <c r="AG76" s="674"/>
      <c r="AH76" s="75"/>
      <c r="AI76" s="75"/>
      <c r="AJ76" s="62"/>
      <c r="AK76" s="527"/>
    </row>
    <row r="77" spans="3:37" ht="15" customHeight="1" x14ac:dyDescent="0.4">
      <c r="C77" s="524"/>
      <c r="D77" s="75"/>
      <c r="E77" s="75" t="s">
        <v>744</v>
      </c>
      <c r="F77" s="635"/>
      <c r="G77" s="635"/>
      <c r="H77" s="635"/>
      <c r="I77" s="635"/>
      <c r="J77" s="635"/>
      <c r="K77" s="635"/>
      <c r="L77" s="635"/>
      <c r="M77" s="635"/>
      <c r="N77" s="635"/>
      <c r="O77" s="635"/>
      <c r="P77" s="635"/>
      <c r="Q77" s="635"/>
      <c r="R77" s="635"/>
      <c r="S77" s="719"/>
      <c r="T77" s="719"/>
      <c r="U77" s="719"/>
      <c r="V77" s="469"/>
      <c r="W77" s="469"/>
      <c r="X77" s="469"/>
      <c r="Y77" s="469"/>
      <c r="Z77" s="469"/>
      <c r="AA77" s="37"/>
      <c r="AB77" s="37"/>
      <c r="AC77" s="37"/>
      <c r="AD77" s="526"/>
      <c r="AE77" s="674"/>
      <c r="AF77" s="674"/>
      <c r="AG77" s="674"/>
      <c r="AH77" s="75"/>
      <c r="AI77" s="75"/>
      <c r="AJ77" s="62"/>
      <c r="AK77" s="527"/>
    </row>
    <row r="78" spans="3:37" ht="15" customHeight="1" x14ac:dyDescent="0.4">
      <c r="C78" s="524"/>
      <c r="D78" s="75"/>
      <c r="E78" s="2101" t="str">
        <f>IF(AND(入力シート!$M$15&lt;&gt;"",項目マップ!C280&lt;&gt;""),項目マップ!C280,"")</f>
        <v/>
      </c>
      <c r="F78" s="2101"/>
      <c r="G78" s="2101"/>
      <c r="H78" s="2101"/>
      <c r="I78" s="2101"/>
      <c r="J78" s="2101"/>
      <c r="K78" s="2101"/>
      <c r="L78" s="2101"/>
      <c r="M78" s="2101"/>
      <c r="N78" s="2101"/>
      <c r="O78" s="2101"/>
      <c r="P78" s="2101"/>
      <c r="Q78" s="2101"/>
      <c r="R78" s="2101"/>
      <c r="S78" s="2101"/>
      <c r="T78" s="2101"/>
      <c r="U78" s="2101"/>
      <c r="V78" s="75"/>
      <c r="W78" s="675"/>
      <c r="X78" s="675"/>
      <c r="Y78" s="675"/>
      <c r="Z78" s="675"/>
      <c r="AA78" s="675"/>
      <c r="AB78" s="675"/>
      <c r="AC78" s="75"/>
      <c r="AD78" s="75"/>
      <c r="AE78" s="36"/>
      <c r="AF78" s="36"/>
      <c r="AG78" s="36"/>
      <c r="AH78" s="75"/>
      <c r="AI78" s="75"/>
      <c r="AJ78" s="62"/>
      <c r="AK78" s="527"/>
    </row>
    <row r="79" spans="3:37" ht="15" customHeight="1" x14ac:dyDescent="0.4">
      <c r="C79" s="524"/>
      <c r="D79" s="75"/>
      <c r="E79" s="75" t="s">
        <v>665</v>
      </c>
      <c r="F79" s="635"/>
      <c r="G79" s="635"/>
      <c r="H79" s="635"/>
      <c r="I79" s="635"/>
      <c r="J79" s="635"/>
      <c r="K79" s="635"/>
      <c r="L79" s="635"/>
      <c r="M79" s="635"/>
      <c r="N79" s="635"/>
      <c r="O79" s="635"/>
      <c r="P79" s="635"/>
      <c r="Q79" s="635"/>
      <c r="R79" s="635"/>
      <c r="S79" s="635"/>
      <c r="T79" s="635"/>
      <c r="U79" s="635"/>
      <c r="V79" s="75"/>
      <c r="W79" s="75"/>
      <c r="X79" s="75"/>
      <c r="Y79" s="75"/>
      <c r="Z79" s="75"/>
      <c r="AA79" s="75"/>
      <c r="AB79" s="75"/>
      <c r="AC79" s="75"/>
      <c r="AD79" s="526"/>
      <c r="AE79" s="36"/>
      <c r="AF79" s="36"/>
      <c r="AG79" s="36"/>
      <c r="AH79" s="75"/>
      <c r="AI79" s="75"/>
      <c r="AJ79" s="62"/>
      <c r="AK79" s="527"/>
    </row>
    <row r="80" spans="3:37" ht="15" customHeight="1" x14ac:dyDescent="0.4">
      <c r="C80" s="524"/>
      <c r="D80" s="75"/>
      <c r="E80" s="2101" t="str">
        <f>IF(AND(入力シート!$M$15&lt;&gt;"",項目マップ!C286&lt;&gt;""),項目マップ!C286,"")</f>
        <v/>
      </c>
      <c r="F80" s="2101"/>
      <c r="G80" s="2101"/>
      <c r="H80" s="2101"/>
      <c r="I80" s="2101"/>
      <c r="J80" s="2101"/>
      <c r="K80" s="2101"/>
      <c r="L80" s="2101"/>
      <c r="M80" s="2101"/>
      <c r="N80" s="2101"/>
      <c r="O80" s="2101"/>
      <c r="P80" s="2101"/>
      <c r="Q80" s="2101"/>
      <c r="R80" s="2101"/>
      <c r="S80" s="2101"/>
      <c r="T80" s="2101"/>
      <c r="U80" s="2101"/>
      <c r="V80" s="75"/>
      <c r="W80" s="2105" t="str">
        <f>IF(AND(入力シート!$M$15&lt;&gt;"",項目マップ!C287&lt;&gt;""),項目マップ!C287,"")</f>
        <v/>
      </c>
      <c r="X80" s="2106"/>
      <c r="Y80" s="2106"/>
      <c r="Z80" s="2106"/>
      <c r="AA80" s="2106"/>
      <c r="AB80" s="2107"/>
      <c r="AC80" s="75" t="s">
        <v>370</v>
      </c>
      <c r="AD80" s="75"/>
      <c r="AE80" s="36"/>
      <c r="AF80" s="36"/>
      <c r="AG80" s="36"/>
      <c r="AH80" s="75"/>
      <c r="AI80" s="75"/>
      <c r="AJ80" s="62"/>
      <c r="AK80" s="527"/>
    </row>
    <row r="81" spans="3:37" ht="15" customHeight="1" x14ac:dyDescent="0.4">
      <c r="C81" s="524"/>
      <c r="D81" s="75"/>
      <c r="E81" s="75"/>
      <c r="F81" s="75"/>
      <c r="G81" s="75"/>
      <c r="H81" s="75"/>
      <c r="I81" s="75"/>
      <c r="J81" s="75"/>
      <c r="K81" s="75"/>
      <c r="L81" s="75"/>
      <c r="M81" s="75"/>
      <c r="N81" s="75"/>
      <c r="O81" s="75"/>
      <c r="P81" s="75"/>
      <c r="Q81" s="75"/>
      <c r="R81" s="75"/>
      <c r="S81" s="75"/>
      <c r="T81" s="75"/>
      <c r="U81" s="75"/>
      <c r="V81" s="75"/>
      <c r="W81" s="61" t="s">
        <v>355</v>
      </c>
      <c r="X81" s="75"/>
      <c r="Y81" s="75"/>
      <c r="Z81" s="75"/>
      <c r="AA81" s="37"/>
      <c r="AB81" s="37"/>
      <c r="AC81" s="37"/>
      <c r="AD81" s="526"/>
      <c r="AE81" s="36"/>
      <c r="AF81" s="36"/>
      <c r="AG81" s="36"/>
      <c r="AH81" s="75"/>
      <c r="AI81" s="75"/>
      <c r="AJ81" s="62"/>
      <c r="AK81" s="527"/>
    </row>
    <row r="82" spans="3:37" ht="15" customHeight="1" x14ac:dyDescent="0.4">
      <c r="C82" s="524"/>
      <c r="D82" s="75" t="s">
        <v>917</v>
      </c>
      <c r="E82" s="75"/>
      <c r="F82" s="75"/>
      <c r="G82" s="75"/>
      <c r="H82" s="75"/>
      <c r="I82" s="75"/>
      <c r="J82" s="75"/>
      <c r="K82" s="75"/>
      <c r="L82" s="75"/>
      <c r="M82" s="75"/>
      <c r="O82" s="75" t="s">
        <v>744</v>
      </c>
      <c r="P82" s="75"/>
      <c r="Q82" s="75"/>
      <c r="R82" s="75"/>
      <c r="S82" s="2089" t="str">
        <f>IF(AND(入力シート!$M$15&lt;&gt;"",項目マップ!C288&lt;&gt;""),項目マップ!C288,"")</f>
        <v/>
      </c>
      <c r="T82" s="2090"/>
      <c r="U82" s="2091"/>
      <c r="V82" s="75" t="s">
        <v>315</v>
      </c>
      <c r="W82" s="61"/>
      <c r="X82" s="2108"/>
      <c r="Y82" s="2108"/>
      <c r="Z82" s="2108"/>
      <c r="AA82" s="2108"/>
      <c r="AB82" s="2108"/>
      <c r="AC82" s="2108"/>
      <c r="AD82" s="2108"/>
      <c r="AE82" s="2108"/>
      <c r="AF82" s="2108"/>
      <c r="AG82" s="2108"/>
      <c r="AH82" s="75"/>
      <c r="AI82" s="75"/>
      <c r="AJ82" s="62"/>
      <c r="AK82" s="527"/>
    </row>
    <row r="83" spans="3:37" ht="15" customHeight="1" x14ac:dyDescent="0.4">
      <c r="C83" s="524"/>
      <c r="D83" s="75"/>
      <c r="E83" s="75"/>
      <c r="F83" s="75"/>
      <c r="G83" s="75"/>
      <c r="H83" s="75"/>
      <c r="I83" s="75"/>
      <c r="J83" s="75"/>
      <c r="K83" s="75"/>
      <c r="L83" s="75"/>
      <c r="M83" s="75"/>
      <c r="O83" s="75" t="s">
        <v>665</v>
      </c>
      <c r="P83" s="75"/>
      <c r="Q83" s="75"/>
      <c r="R83" s="75"/>
      <c r="S83" s="2089" t="str">
        <f>IF(AND(入力シート!$M$15&lt;&gt;"",項目マップ!C289&lt;&gt;""),項目マップ!C289,"")</f>
        <v/>
      </c>
      <c r="T83" s="2090"/>
      <c r="U83" s="2091"/>
      <c r="V83" s="75" t="s">
        <v>315</v>
      </c>
      <c r="W83" s="61"/>
      <c r="X83" s="2108"/>
      <c r="Y83" s="2108"/>
      <c r="Z83" s="2108"/>
      <c r="AA83" s="2108"/>
      <c r="AB83" s="2108"/>
      <c r="AC83" s="2108"/>
      <c r="AD83" s="2108"/>
      <c r="AE83" s="2108"/>
      <c r="AF83" s="2108"/>
      <c r="AG83" s="2108"/>
      <c r="AH83" s="75"/>
      <c r="AI83" s="75"/>
      <c r="AJ83" s="62"/>
      <c r="AK83" s="527"/>
    </row>
    <row r="84" spans="3:37" ht="15" customHeight="1" x14ac:dyDescent="0.4">
      <c r="C84" s="524"/>
      <c r="D84" s="75"/>
      <c r="E84" s="75"/>
      <c r="F84" s="75"/>
      <c r="G84" s="75"/>
      <c r="H84" s="75"/>
      <c r="I84" s="75"/>
      <c r="J84" s="75"/>
      <c r="K84" s="75"/>
      <c r="L84" s="75"/>
      <c r="M84" s="75"/>
      <c r="N84" s="75"/>
      <c r="O84" s="75"/>
      <c r="P84" s="75"/>
      <c r="Q84" s="75"/>
      <c r="R84" s="75"/>
      <c r="S84" s="512"/>
      <c r="T84" s="512"/>
      <c r="U84" s="512"/>
      <c r="V84" s="75"/>
      <c r="W84" s="61"/>
      <c r="X84" s="513"/>
      <c r="Y84" s="513"/>
      <c r="Z84" s="513"/>
      <c r="AA84" s="513"/>
      <c r="AB84" s="513"/>
      <c r="AC84" s="513"/>
      <c r="AD84" s="513"/>
      <c r="AE84" s="513"/>
      <c r="AF84" s="513"/>
      <c r="AG84" s="513"/>
      <c r="AH84" s="75"/>
      <c r="AI84" s="75"/>
      <c r="AJ84" s="62"/>
      <c r="AK84" s="527"/>
    </row>
    <row r="85" spans="3:37" ht="15" customHeight="1" x14ac:dyDescent="0.4">
      <c r="C85" s="524"/>
      <c r="D85" s="528" t="s">
        <v>918</v>
      </c>
      <c r="E85" s="676"/>
      <c r="F85" s="528"/>
      <c r="G85" s="528"/>
      <c r="H85" s="528"/>
      <c r="I85" s="528"/>
      <c r="J85" s="528"/>
      <c r="K85" s="528"/>
      <c r="L85" s="528"/>
      <c r="M85" s="528"/>
      <c r="N85" s="472"/>
      <c r="O85" s="472"/>
      <c r="P85" s="472"/>
      <c r="Q85" s="75"/>
      <c r="R85" s="75"/>
      <c r="S85" s="2252" t="str">
        <f>IF(AND(入力シート!$M$15&lt;&gt;"",項目マップ!C293&lt;&gt;""),項目マップ!C293,"")</f>
        <v/>
      </c>
      <c r="T85" s="2253"/>
      <c r="U85" s="2253"/>
      <c r="V85" s="2253"/>
      <c r="W85" s="2253"/>
      <c r="X85" s="2253"/>
      <c r="Y85" s="2253"/>
      <c r="Z85" s="2253"/>
      <c r="AA85" s="2253"/>
      <c r="AB85" s="2254"/>
      <c r="AC85" s="75"/>
      <c r="AD85" s="75"/>
      <c r="AE85" s="75"/>
      <c r="AF85" s="75"/>
      <c r="AG85" s="75"/>
      <c r="AH85" s="75"/>
      <c r="AI85" s="75"/>
      <c r="AJ85" s="469"/>
      <c r="AK85" s="677"/>
    </row>
    <row r="86" spans="3:37" ht="15" customHeight="1" x14ac:dyDescent="0.4">
      <c r="C86" s="678"/>
      <c r="D86" s="679"/>
      <c r="E86" s="679"/>
      <c r="F86" s="679"/>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530"/>
      <c r="AK86" s="531"/>
    </row>
    <row r="87" spans="3:37" ht="18" customHeight="1" x14ac:dyDescent="0.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62"/>
      <c r="AK87" s="62"/>
    </row>
    <row r="88" spans="3:37" ht="9" hidden="1" customHeight="1" x14ac:dyDescent="0.4">
      <c r="C88" s="516"/>
      <c r="D88" s="517"/>
      <c r="E88" s="517"/>
      <c r="F88" s="517"/>
      <c r="G88" s="517"/>
      <c r="H88" s="517"/>
      <c r="I88" s="517"/>
      <c r="J88" s="517"/>
      <c r="K88" s="517"/>
      <c r="L88" s="517"/>
      <c r="M88" s="517"/>
      <c r="N88" s="517"/>
      <c r="O88" s="517"/>
      <c r="P88" s="517"/>
      <c r="Q88" s="517"/>
      <c r="R88" s="517"/>
      <c r="S88" s="517"/>
      <c r="T88" s="517"/>
      <c r="U88" s="517"/>
      <c r="V88" s="517"/>
      <c r="W88" s="518"/>
      <c r="X88" s="517"/>
      <c r="Y88" s="517"/>
      <c r="Z88" s="517"/>
      <c r="AA88" s="517"/>
      <c r="AB88" s="38"/>
      <c r="AC88" s="38"/>
      <c r="AD88" s="519"/>
      <c r="AE88" s="39"/>
      <c r="AF88" s="39"/>
      <c r="AG88" s="39"/>
      <c r="AH88" s="517"/>
      <c r="AI88" s="517"/>
      <c r="AJ88" s="520"/>
      <c r="AK88" s="521"/>
    </row>
    <row r="89" spans="3:37" ht="14.1" hidden="1" customHeight="1" x14ac:dyDescent="0.4">
      <c r="C89" s="522"/>
      <c r="D89" s="2070" t="s">
        <v>357</v>
      </c>
      <c r="E89" s="2071"/>
      <c r="F89" s="2071"/>
      <c r="G89" s="2071"/>
      <c r="H89" s="2072"/>
      <c r="I89" s="62"/>
      <c r="J89" s="75" t="s">
        <v>775</v>
      </c>
      <c r="K89" s="62"/>
      <c r="L89" s="62"/>
      <c r="M89" s="62"/>
      <c r="N89" s="62"/>
      <c r="O89" s="62"/>
      <c r="P89" s="62"/>
      <c r="Q89" s="62"/>
      <c r="R89" s="62"/>
      <c r="S89" s="75"/>
      <c r="T89" s="75"/>
      <c r="U89" s="75"/>
      <c r="V89" s="75"/>
      <c r="W89" s="75"/>
      <c r="X89" s="75"/>
      <c r="Y89" s="75"/>
      <c r="Z89" s="75"/>
      <c r="AA89" s="75"/>
      <c r="AB89" s="75"/>
      <c r="AC89" s="91"/>
      <c r="AD89" s="75"/>
      <c r="AE89" s="75"/>
      <c r="AF89" s="75"/>
      <c r="AG89" s="75"/>
      <c r="AH89" s="75"/>
      <c r="AI89" s="75"/>
      <c r="AJ89" s="75"/>
      <c r="AK89" s="523"/>
    </row>
    <row r="90" spans="3:37" ht="14.1" hidden="1" customHeight="1" x14ac:dyDescent="0.4">
      <c r="C90" s="524"/>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523"/>
    </row>
    <row r="91" spans="3:37" ht="25.5" hidden="1" customHeight="1" x14ac:dyDescent="0.4">
      <c r="C91" s="524"/>
      <c r="D91" s="2084" t="s">
        <v>358</v>
      </c>
      <c r="E91" s="2084"/>
      <c r="F91" s="2084"/>
      <c r="G91" s="2084"/>
      <c r="H91" s="2084"/>
      <c r="I91" s="2084"/>
      <c r="J91" s="2084"/>
      <c r="K91" s="2084"/>
      <c r="L91" s="2084"/>
      <c r="M91" s="2084"/>
      <c r="N91" s="2084"/>
      <c r="O91" s="2084"/>
      <c r="P91" s="2084"/>
      <c r="Q91" s="75"/>
      <c r="R91" s="75"/>
      <c r="S91" s="2085" t="s">
        <v>663</v>
      </c>
      <c r="T91" s="2086"/>
      <c r="U91" s="2087"/>
      <c r="V91" s="75" t="s">
        <v>315</v>
      </c>
      <c r="W91" s="75"/>
      <c r="X91" s="75"/>
      <c r="Y91" s="75"/>
      <c r="Z91" s="75"/>
      <c r="AA91" s="75"/>
      <c r="AB91" s="75"/>
      <c r="AC91" s="75"/>
      <c r="AD91" s="75"/>
      <c r="AE91" s="75"/>
      <c r="AF91" s="75"/>
      <c r="AG91" s="75"/>
      <c r="AH91" s="75"/>
      <c r="AI91" s="75"/>
      <c r="AJ91" s="75"/>
      <c r="AK91" s="523"/>
    </row>
    <row r="92" spans="3:37" ht="8.1" hidden="1" customHeight="1" x14ac:dyDescent="0.4">
      <c r="C92" s="524"/>
      <c r="D92" s="75"/>
      <c r="E92" s="75"/>
      <c r="F92" s="75"/>
      <c r="G92" s="75"/>
      <c r="H92" s="75"/>
      <c r="I92" s="75"/>
      <c r="J92" s="75"/>
      <c r="K92" s="75"/>
      <c r="L92" s="75"/>
      <c r="M92" s="75"/>
      <c r="N92" s="75"/>
      <c r="O92" s="75"/>
      <c r="P92" s="525"/>
      <c r="Q92" s="525"/>
      <c r="R92" s="75"/>
      <c r="S92" s="2088"/>
      <c r="T92" s="2088"/>
      <c r="U92" s="2088"/>
      <c r="V92" s="75"/>
      <c r="W92" s="75"/>
      <c r="X92" s="75"/>
      <c r="Y92" s="75"/>
      <c r="Z92" s="75"/>
      <c r="AA92" s="75"/>
      <c r="AB92" s="75"/>
      <c r="AC92" s="75"/>
      <c r="AD92" s="75"/>
      <c r="AE92" s="75"/>
      <c r="AF92" s="75"/>
      <c r="AG92" s="75"/>
      <c r="AH92" s="75"/>
      <c r="AI92" s="75"/>
      <c r="AJ92" s="75"/>
      <c r="AK92" s="523"/>
    </row>
    <row r="93" spans="3:37" ht="15" hidden="1" customHeight="1" x14ac:dyDescent="0.4">
      <c r="C93" s="524"/>
      <c r="D93" s="75" t="s">
        <v>353</v>
      </c>
      <c r="E93" s="75"/>
      <c r="F93" s="75"/>
      <c r="G93" s="75"/>
      <c r="H93" s="75"/>
      <c r="I93" s="75"/>
      <c r="J93" s="75"/>
      <c r="K93" s="75"/>
      <c r="L93" s="75"/>
      <c r="M93" s="75"/>
      <c r="N93" s="75"/>
      <c r="O93" s="75"/>
      <c r="P93" s="75"/>
      <c r="Q93" s="75"/>
      <c r="R93" s="75"/>
      <c r="S93" s="2085" t="s">
        <v>663</v>
      </c>
      <c r="T93" s="2086"/>
      <c r="U93" s="2087"/>
      <c r="V93" s="75" t="s">
        <v>315</v>
      </c>
      <c r="W93" s="75"/>
      <c r="X93" s="75" t="s">
        <v>354</v>
      </c>
      <c r="Y93" s="75"/>
      <c r="Z93" s="75"/>
      <c r="AA93" s="2092" t="s">
        <v>663</v>
      </c>
      <c r="AB93" s="2093"/>
      <c r="AC93" s="2094"/>
      <c r="AD93" s="526" t="s">
        <v>315</v>
      </c>
      <c r="AE93" s="2095" t="s">
        <v>663</v>
      </c>
      <c r="AF93" s="2096"/>
      <c r="AG93" s="2097"/>
      <c r="AH93" s="75"/>
      <c r="AI93" s="75"/>
      <c r="AJ93" s="62"/>
      <c r="AK93" s="527"/>
    </row>
    <row r="94" spans="3:37" ht="15" hidden="1" customHeight="1" x14ac:dyDescent="0.4">
      <c r="C94" s="524"/>
      <c r="D94" s="528"/>
      <c r="E94" s="75"/>
      <c r="F94" s="75"/>
      <c r="G94" s="75"/>
      <c r="H94" s="75"/>
      <c r="I94" s="75"/>
      <c r="J94" s="75"/>
      <c r="K94" s="75"/>
      <c r="L94" s="75"/>
      <c r="M94" s="75"/>
      <c r="N94" s="75"/>
      <c r="O94" s="75"/>
      <c r="P94" s="75"/>
      <c r="Q94" s="75"/>
      <c r="R94" s="75"/>
      <c r="S94" s="75"/>
      <c r="T94" s="75"/>
      <c r="U94" s="75"/>
      <c r="V94" s="75"/>
      <c r="W94" s="75"/>
      <c r="X94" s="75"/>
      <c r="Y94" s="75"/>
      <c r="Z94" s="75"/>
      <c r="AA94" s="75"/>
      <c r="AB94" s="37"/>
      <c r="AC94" s="37"/>
      <c r="AD94" s="526"/>
      <c r="AE94" s="36"/>
      <c r="AF94" s="36"/>
      <c r="AG94" s="36"/>
      <c r="AH94" s="75"/>
      <c r="AI94" s="75"/>
      <c r="AJ94" s="62"/>
      <c r="AK94" s="527"/>
    </row>
    <row r="95" spans="3:37" ht="15" hidden="1" customHeight="1" x14ac:dyDescent="0.4">
      <c r="C95" s="524"/>
      <c r="D95" s="75"/>
      <c r="E95" s="2255" t="s">
        <v>663</v>
      </c>
      <c r="F95" s="2255"/>
      <c r="G95" s="2255"/>
      <c r="H95" s="2255"/>
      <c r="I95" s="2255"/>
      <c r="J95" s="2255"/>
      <c r="K95" s="2255"/>
      <c r="L95" s="2255"/>
      <c r="M95" s="2255"/>
      <c r="N95" s="2255"/>
      <c r="O95" s="2255"/>
      <c r="P95" s="2255"/>
      <c r="Q95" s="2255"/>
      <c r="R95" s="2255"/>
      <c r="S95" s="2255"/>
      <c r="T95" s="2255"/>
      <c r="U95" s="2255"/>
      <c r="V95" s="75"/>
      <c r="W95" s="2065" t="s">
        <v>663</v>
      </c>
      <c r="X95" s="2066"/>
      <c r="Y95" s="2066"/>
      <c r="Z95" s="2066"/>
      <c r="AA95" s="2066"/>
      <c r="AB95" s="2067"/>
      <c r="AC95" s="75" t="s">
        <v>370</v>
      </c>
      <c r="AD95" s="526"/>
      <c r="AE95" s="36"/>
      <c r="AF95" s="36"/>
      <c r="AG95" s="36"/>
      <c r="AH95" s="75"/>
      <c r="AI95" s="75"/>
      <c r="AJ95" s="62"/>
      <c r="AK95" s="527"/>
    </row>
    <row r="96" spans="3:37" ht="15" hidden="1" customHeight="1" x14ac:dyDescent="0.4">
      <c r="C96" s="524"/>
      <c r="D96" s="75"/>
      <c r="E96" s="75"/>
      <c r="F96" s="75"/>
      <c r="G96" s="75"/>
      <c r="H96" s="75"/>
      <c r="I96" s="75"/>
      <c r="J96" s="75"/>
      <c r="K96" s="75"/>
      <c r="L96" s="75"/>
      <c r="M96" s="75"/>
      <c r="N96" s="75"/>
      <c r="O96" s="75"/>
      <c r="P96" s="75"/>
      <c r="Q96" s="75"/>
      <c r="R96" s="75"/>
      <c r="S96" s="75"/>
      <c r="T96" s="75"/>
      <c r="U96" s="75"/>
      <c r="V96" s="75"/>
      <c r="W96" s="61" t="s">
        <v>355</v>
      </c>
      <c r="X96" s="75"/>
      <c r="Y96" s="75"/>
      <c r="Z96" s="75"/>
      <c r="AA96" s="37"/>
      <c r="AB96" s="37"/>
      <c r="AC96" s="37"/>
      <c r="AD96" s="526"/>
      <c r="AE96" s="36"/>
      <c r="AF96" s="36"/>
      <c r="AG96" s="36"/>
      <c r="AH96" s="75"/>
      <c r="AI96" s="75"/>
      <c r="AJ96" s="62"/>
      <c r="AK96" s="527"/>
    </row>
    <row r="97" spans="3:37" ht="15" hidden="1" customHeight="1" x14ac:dyDescent="0.4">
      <c r="C97" s="524"/>
      <c r="D97" s="75"/>
      <c r="E97" s="75"/>
      <c r="F97" s="75"/>
      <c r="G97" s="75"/>
      <c r="H97" s="75"/>
      <c r="I97" s="75"/>
      <c r="J97" s="75"/>
      <c r="K97" s="75"/>
      <c r="L97" s="75"/>
      <c r="M97" s="75"/>
      <c r="N97" s="75"/>
      <c r="O97" s="75"/>
      <c r="P97" s="75"/>
      <c r="Q97" s="75"/>
      <c r="R97" s="75"/>
      <c r="S97" s="75"/>
      <c r="T97" s="75"/>
      <c r="U97" s="75"/>
      <c r="V97" s="75"/>
      <c r="W97" s="61"/>
      <c r="X97" s="75"/>
      <c r="Y97" s="75"/>
      <c r="Z97" s="75"/>
      <c r="AA97" s="37"/>
      <c r="AB97" s="37"/>
      <c r="AC97" s="37"/>
      <c r="AD97" s="526"/>
      <c r="AE97" s="36"/>
      <c r="AF97" s="36"/>
      <c r="AG97" s="36"/>
      <c r="AH97" s="75"/>
      <c r="AI97" s="75"/>
      <c r="AJ97" s="62"/>
      <c r="AK97" s="527"/>
    </row>
    <row r="98" spans="3:37" ht="15" hidden="1" customHeight="1" x14ac:dyDescent="0.4">
      <c r="C98" s="524"/>
      <c r="D98" s="2084" t="s">
        <v>356</v>
      </c>
      <c r="E98" s="2084"/>
      <c r="F98" s="2084"/>
      <c r="G98" s="2084"/>
      <c r="H98" s="2084"/>
      <c r="I98" s="2084"/>
      <c r="J98" s="2084"/>
      <c r="K98" s="2084"/>
      <c r="L98" s="2084"/>
      <c r="M98" s="2084"/>
      <c r="N98" s="2084"/>
      <c r="O98" s="2084"/>
      <c r="P98" s="2084"/>
      <c r="Q98" s="75"/>
      <c r="R98" s="75"/>
      <c r="S98" s="2085" t="s">
        <v>663</v>
      </c>
      <c r="T98" s="2086"/>
      <c r="U98" s="2087"/>
      <c r="V98" s="75" t="s">
        <v>315</v>
      </c>
      <c r="W98" s="61"/>
      <c r="X98" s="2069" t="s">
        <v>663</v>
      </c>
      <c r="Y98" s="2069"/>
      <c r="Z98" s="2069"/>
      <c r="AA98" s="2069"/>
      <c r="AB98" s="2069"/>
      <c r="AC98" s="2069"/>
      <c r="AD98" s="2069"/>
      <c r="AE98" s="2069"/>
      <c r="AF98" s="2069"/>
      <c r="AG98" s="2069"/>
      <c r="AH98" s="75"/>
      <c r="AI98" s="75"/>
      <c r="AJ98" s="62"/>
      <c r="AK98" s="527"/>
    </row>
    <row r="99" spans="3:37" ht="15" hidden="1" customHeight="1" x14ac:dyDescent="0.4">
      <c r="C99" s="529"/>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1"/>
    </row>
    <row r="100" spans="3:37" ht="15" hidden="1" customHeight="1" x14ac:dyDescent="0.4">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row>
    <row r="101" spans="3:37" ht="15" customHeight="1" x14ac:dyDescent="0.4">
      <c r="C101" s="516"/>
      <c r="D101" s="517"/>
      <c r="E101" s="517"/>
      <c r="F101" s="517"/>
      <c r="G101" s="517"/>
      <c r="H101" s="517"/>
      <c r="I101" s="517"/>
      <c r="J101" s="517"/>
      <c r="K101" s="517"/>
      <c r="L101" s="517"/>
      <c r="M101" s="517"/>
      <c r="N101" s="517"/>
      <c r="O101" s="517"/>
      <c r="P101" s="517"/>
      <c r="Q101" s="517"/>
      <c r="R101" s="517"/>
      <c r="S101" s="517"/>
      <c r="T101" s="517"/>
      <c r="U101" s="517"/>
      <c r="V101" s="517"/>
      <c r="W101" s="518"/>
      <c r="X101" s="517"/>
      <c r="Y101" s="517"/>
      <c r="Z101" s="517"/>
      <c r="AA101" s="517"/>
      <c r="AB101" s="38"/>
      <c r="AC101" s="38"/>
      <c r="AD101" s="519"/>
      <c r="AE101" s="39"/>
      <c r="AF101" s="39"/>
      <c r="AG101" s="39"/>
      <c r="AH101" s="517"/>
      <c r="AI101" s="517"/>
      <c r="AJ101" s="520"/>
      <c r="AK101" s="521"/>
    </row>
    <row r="102" spans="3:37" ht="15" customHeight="1" x14ac:dyDescent="0.4">
      <c r="C102" s="522"/>
      <c r="D102" s="2070" t="s">
        <v>776</v>
      </c>
      <c r="E102" s="2071"/>
      <c r="F102" s="2071"/>
      <c r="G102" s="2071"/>
      <c r="H102" s="2072"/>
      <c r="I102" s="62"/>
      <c r="J102" s="75" t="s">
        <v>777</v>
      </c>
      <c r="K102" s="62"/>
      <c r="L102" s="62"/>
      <c r="M102" s="62"/>
      <c r="N102" s="62"/>
      <c r="O102" s="62"/>
      <c r="P102" s="62"/>
      <c r="Q102" s="62"/>
      <c r="R102" s="62"/>
      <c r="S102" s="75"/>
      <c r="T102" s="75"/>
      <c r="U102" s="75"/>
      <c r="V102" s="75"/>
      <c r="W102" s="75"/>
      <c r="X102" s="75"/>
      <c r="Y102" s="75"/>
      <c r="Z102" s="75"/>
      <c r="AA102" s="75"/>
      <c r="AB102" s="75"/>
      <c r="AC102" s="91"/>
      <c r="AD102" s="75"/>
      <c r="AE102" s="75"/>
      <c r="AF102" s="75"/>
      <c r="AG102" s="75"/>
      <c r="AH102" s="75"/>
      <c r="AI102" s="75"/>
      <c r="AJ102" s="75"/>
      <c r="AK102" s="523"/>
    </row>
    <row r="103" spans="3:37" ht="15" customHeight="1" x14ac:dyDescent="0.4">
      <c r="C103" s="524"/>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523"/>
    </row>
    <row r="104" spans="3:37" ht="15" customHeight="1" x14ac:dyDescent="0.4">
      <c r="C104" s="524"/>
      <c r="D104" s="75" t="s">
        <v>778</v>
      </c>
      <c r="E104" s="75"/>
      <c r="F104" s="75"/>
      <c r="G104" s="75"/>
      <c r="H104" s="75"/>
      <c r="I104" s="75"/>
      <c r="J104" s="75"/>
      <c r="K104" s="75"/>
      <c r="L104" s="75"/>
      <c r="M104" s="75"/>
      <c r="N104" s="75"/>
      <c r="O104" s="75"/>
      <c r="P104" s="75"/>
      <c r="Q104" s="75"/>
      <c r="R104" s="75"/>
      <c r="S104" s="2073" t="str">
        <f>IF(AND(入力シート!$M$15&lt;&gt;"",項目マップ!C312&lt;&gt;""),項目マップ!C312,"")</f>
        <v/>
      </c>
      <c r="T104" s="2074"/>
      <c r="U104" s="2074"/>
      <c r="V104" s="2074"/>
      <c r="W104" s="2074"/>
      <c r="X104" s="2074"/>
      <c r="Y104" s="2074"/>
      <c r="Z104" s="2075"/>
      <c r="AA104" s="680"/>
      <c r="AB104" s="2076" t="str">
        <f>IF(AND(入力シート!$M$15&lt;&gt;"",項目マップ!C313&lt;&gt;""),項目マップ!C313,"")</f>
        <v/>
      </c>
      <c r="AC104" s="2077"/>
      <c r="AD104" s="75" t="s">
        <v>605</v>
      </c>
      <c r="AE104" s="75"/>
      <c r="AF104" s="75"/>
      <c r="AG104" s="75"/>
      <c r="AH104" s="75"/>
      <c r="AI104" s="75"/>
      <c r="AJ104" s="75"/>
      <c r="AK104" s="523"/>
    </row>
    <row r="105" spans="3:37" ht="15" customHeight="1" x14ac:dyDescent="0.4">
      <c r="C105" s="524"/>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523"/>
    </row>
    <row r="106" spans="3:37" ht="15" customHeight="1" x14ac:dyDescent="0.4">
      <c r="C106" s="524"/>
      <c r="D106" s="75" t="s">
        <v>783</v>
      </c>
      <c r="E106" s="75"/>
      <c r="F106" s="75"/>
      <c r="G106" s="75"/>
      <c r="H106" s="75"/>
      <c r="I106" s="75"/>
      <c r="J106" s="75"/>
      <c r="K106" s="75"/>
      <c r="L106" s="75"/>
      <c r="M106" s="75"/>
      <c r="N106" s="75"/>
      <c r="O106" s="75"/>
      <c r="P106" s="75"/>
      <c r="Q106" s="75"/>
      <c r="R106" s="75"/>
      <c r="S106" s="2073" t="str">
        <f>IF(AND(入力シート!$M$15&lt;&gt;"",項目マップ!C314&lt;&gt;""),項目マップ!C314,"")</f>
        <v/>
      </c>
      <c r="T106" s="2074"/>
      <c r="U106" s="2074"/>
      <c r="V106" s="2074"/>
      <c r="W106" s="2074"/>
      <c r="X106" s="2074"/>
      <c r="Y106" s="2074"/>
      <c r="Z106" s="2075"/>
      <c r="AA106" s="680"/>
      <c r="AB106" s="2076" t="str">
        <f>IF(AND(入力シート!$M$15&lt;&gt;"",項目マップ!C315&lt;&gt;""),項目マップ!C315,"")</f>
        <v/>
      </c>
      <c r="AC106" s="2077"/>
      <c r="AD106" s="75" t="s">
        <v>605</v>
      </c>
      <c r="AE106" s="75"/>
      <c r="AF106" s="75" t="s">
        <v>779</v>
      </c>
      <c r="AG106" s="75"/>
      <c r="AH106" s="2076" t="str">
        <f>IF(AND(入力シート!$M$15&lt;&gt;"",項目マップ!C316&lt;&gt;""),項目マップ!C316,"")</f>
        <v/>
      </c>
      <c r="AI106" s="2077"/>
      <c r="AJ106" s="75" t="s">
        <v>605</v>
      </c>
      <c r="AK106" s="523"/>
    </row>
    <row r="107" spans="3:37" ht="15" customHeight="1" x14ac:dyDescent="0.4">
      <c r="C107" s="524"/>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523"/>
    </row>
    <row r="108" spans="3:37" ht="15" customHeight="1" x14ac:dyDescent="0.4">
      <c r="C108" s="524"/>
      <c r="D108" s="75"/>
      <c r="E108" s="2064" t="s">
        <v>663</v>
      </c>
      <c r="F108" s="2064"/>
      <c r="G108" s="2064"/>
      <c r="H108" s="2064"/>
      <c r="I108" s="2064"/>
      <c r="J108" s="2064"/>
      <c r="K108" s="2064"/>
      <c r="L108" s="2064"/>
      <c r="M108" s="2064"/>
      <c r="N108" s="2064"/>
      <c r="O108" s="2064"/>
      <c r="P108" s="2064"/>
      <c r="Q108" s="2064"/>
      <c r="R108" s="2064"/>
      <c r="S108" s="2064"/>
      <c r="T108" s="2064"/>
      <c r="U108" s="2064"/>
      <c r="V108" s="75"/>
      <c r="W108" s="2078" t="str">
        <f>IF(AND(入力シート!$M$15&lt;&gt;"",項目マップ!C317&lt;&gt;""),項目マップ!C317,"")</f>
        <v/>
      </c>
      <c r="X108" s="2079"/>
      <c r="Y108" s="2079"/>
      <c r="Z108" s="2079"/>
      <c r="AA108" s="2079"/>
      <c r="AB108" s="2080"/>
      <c r="AC108" s="75" t="s">
        <v>370</v>
      </c>
      <c r="AD108" s="526"/>
      <c r="AE108" s="36"/>
      <c r="AF108" s="36"/>
      <c r="AG108" s="36"/>
      <c r="AH108" s="75"/>
      <c r="AI108" s="75"/>
      <c r="AJ108" s="62"/>
      <c r="AK108" s="527"/>
    </row>
    <row r="109" spans="3:37" ht="15" customHeight="1" x14ac:dyDescent="0.4">
      <c r="C109" s="524"/>
      <c r="D109" s="75"/>
      <c r="E109" s="75"/>
      <c r="F109" s="75"/>
      <c r="G109" s="75"/>
      <c r="H109" s="75"/>
      <c r="I109" s="75"/>
      <c r="J109" s="75"/>
      <c r="K109" s="75"/>
      <c r="L109" s="75"/>
      <c r="M109" s="75"/>
      <c r="N109" s="75"/>
      <c r="O109" s="75"/>
      <c r="P109" s="75"/>
      <c r="Q109" s="75"/>
      <c r="R109" s="75"/>
      <c r="S109" s="75"/>
      <c r="T109" s="75"/>
      <c r="U109" s="75"/>
      <c r="V109" s="75"/>
      <c r="W109" s="61" t="s">
        <v>355</v>
      </c>
      <c r="X109" s="75"/>
      <c r="Y109" s="75"/>
      <c r="Z109" s="75"/>
      <c r="AA109" s="37"/>
      <c r="AB109" s="37"/>
      <c r="AC109" s="37"/>
      <c r="AD109" s="526"/>
      <c r="AE109" s="36"/>
      <c r="AF109" s="36"/>
      <c r="AG109" s="36"/>
      <c r="AH109" s="75"/>
      <c r="AI109" s="75"/>
      <c r="AJ109" s="62"/>
      <c r="AK109" s="527"/>
    </row>
    <row r="110" spans="3:37" ht="15" customHeight="1" x14ac:dyDescent="0.4">
      <c r="C110" s="524"/>
      <c r="D110" s="75" t="s">
        <v>780</v>
      </c>
      <c r="E110" s="75"/>
      <c r="F110" s="75"/>
      <c r="G110" s="75"/>
      <c r="H110" s="75"/>
      <c r="I110" s="75"/>
      <c r="J110" s="75"/>
      <c r="K110" s="75"/>
      <c r="L110" s="75"/>
      <c r="M110" s="75"/>
      <c r="N110" s="75"/>
      <c r="O110" s="75"/>
      <c r="P110" s="75"/>
      <c r="Q110" s="75"/>
      <c r="R110" s="75"/>
      <c r="S110" s="2081" t="str">
        <f>IF(AND(入力シート!$M$15&lt;&gt;"",項目マップ!C318&lt;&gt;""),項目マップ!C318,"")</f>
        <v/>
      </c>
      <c r="T110" s="2082"/>
      <c r="U110" s="2082"/>
      <c r="V110" s="2082"/>
      <c r="W110" s="2082"/>
      <c r="X110" s="2082"/>
      <c r="Y110" s="2082"/>
      <c r="Z110" s="2083"/>
      <c r="AA110" s="680"/>
      <c r="AB110" s="2076" t="str">
        <f>IF(AND(入力シート!$M$15&lt;&gt;"",項目マップ!C319&lt;&gt;""),項目マップ!C319,"")</f>
        <v/>
      </c>
      <c r="AC110" s="2077"/>
      <c r="AD110" s="75" t="s">
        <v>605</v>
      </c>
      <c r="AE110" s="36"/>
      <c r="AF110" s="36"/>
      <c r="AG110" s="36"/>
      <c r="AH110" s="75"/>
      <c r="AI110" s="75"/>
      <c r="AJ110" s="62"/>
      <c r="AK110" s="527"/>
    </row>
    <row r="111" spans="3:37" ht="15" customHeight="1" x14ac:dyDescent="0.4">
      <c r="C111" s="681"/>
      <c r="D111" s="470"/>
      <c r="E111" s="470"/>
      <c r="F111" s="470"/>
      <c r="G111" s="470"/>
      <c r="H111" s="470"/>
      <c r="I111" s="470"/>
      <c r="J111" s="470"/>
      <c r="K111" s="470"/>
      <c r="L111" s="470"/>
      <c r="M111" s="470"/>
      <c r="N111" s="470"/>
      <c r="O111" s="470"/>
      <c r="P111" s="470"/>
      <c r="Q111" s="470"/>
      <c r="R111" s="470"/>
      <c r="S111" s="682"/>
      <c r="T111" s="682"/>
      <c r="U111" s="682"/>
      <c r="V111" s="682"/>
      <c r="W111" s="682"/>
      <c r="X111" s="682"/>
      <c r="Y111" s="682"/>
      <c r="Z111" s="682"/>
      <c r="AA111" s="683"/>
      <c r="AB111" s="684"/>
      <c r="AC111" s="684"/>
      <c r="AD111" s="470"/>
      <c r="AE111" s="685"/>
      <c r="AF111" s="685"/>
      <c r="AG111" s="685"/>
      <c r="AH111" s="470"/>
      <c r="AI111" s="470"/>
      <c r="AJ111" s="686"/>
      <c r="AK111" s="687"/>
    </row>
    <row r="112" spans="3:37" ht="15" customHeight="1" x14ac:dyDescent="0.4">
      <c r="C112" s="75"/>
      <c r="D112" s="75"/>
      <c r="E112" s="75"/>
      <c r="F112" s="75"/>
      <c r="G112" s="75"/>
      <c r="H112" s="75"/>
      <c r="I112" s="75"/>
      <c r="J112" s="75"/>
      <c r="K112" s="75"/>
      <c r="L112" s="75"/>
      <c r="M112" s="75"/>
      <c r="N112" s="75"/>
      <c r="O112" s="75"/>
      <c r="P112" s="75"/>
      <c r="Q112" s="75"/>
      <c r="R112" s="75"/>
      <c r="S112" s="469"/>
      <c r="T112" s="469"/>
      <c r="U112" s="469"/>
      <c r="V112" s="469"/>
      <c r="W112" s="469"/>
      <c r="X112" s="469"/>
      <c r="Y112" s="469"/>
      <c r="Z112" s="469"/>
      <c r="AA112" s="472"/>
      <c r="AB112" s="688"/>
      <c r="AC112" s="688"/>
      <c r="AD112" s="75"/>
      <c r="AE112" s="36"/>
      <c r="AF112" s="36"/>
      <c r="AG112" s="36"/>
      <c r="AH112" s="75"/>
      <c r="AI112" s="75"/>
      <c r="AJ112" s="62"/>
      <c r="AK112" s="62"/>
    </row>
    <row r="113" spans="2:38" ht="14.1" customHeight="1" x14ac:dyDescent="0.4">
      <c r="B113" s="1537" t="s">
        <v>340</v>
      </c>
      <c r="C113" s="1537"/>
      <c r="D113" s="1537"/>
      <c r="E113" s="1537"/>
      <c r="F113" s="1538"/>
      <c r="G113" s="1538"/>
      <c r="H113" s="1538"/>
      <c r="I113" s="1538"/>
      <c r="J113" s="1538"/>
      <c r="K113" s="1538"/>
      <c r="L113" s="1538"/>
      <c r="M113" s="1538"/>
      <c r="N113" s="1538"/>
      <c r="O113" s="1538"/>
      <c r="P113" s="1538"/>
      <c r="Q113" s="1538"/>
      <c r="R113" s="1538"/>
      <c r="S113" s="1538"/>
      <c r="T113" s="1538"/>
      <c r="U113" s="1538"/>
      <c r="V113" s="1538"/>
      <c r="W113" s="1538"/>
      <c r="X113" s="1538"/>
      <c r="Y113" s="1538"/>
      <c r="Z113" s="1538"/>
      <c r="AA113" s="1538"/>
      <c r="AB113" s="1538"/>
      <c r="AC113" s="1538"/>
      <c r="AD113" s="1538"/>
      <c r="AE113" s="1538"/>
      <c r="AF113" s="1538"/>
      <c r="AG113" s="1538"/>
      <c r="AH113" s="1538"/>
      <c r="AI113" s="1538"/>
      <c r="AJ113" s="1538"/>
      <c r="AK113" s="1539" t="s">
        <v>788</v>
      </c>
      <c r="AL113" s="1539"/>
    </row>
    <row r="114" spans="2:38" ht="15" customHeight="1" x14ac:dyDescent="0.4">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row>
    <row r="115" spans="2:38" ht="15" customHeight="1" x14ac:dyDescent="0.4">
      <c r="C115" s="689"/>
      <c r="D115" s="467"/>
      <c r="E115" s="467"/>
      <c r="F115" s="467"/>
      <c r="G115" s="467"/>
      <c r="H115" s="467"/>
      <c r="I115" s="467"/>
      <c r="J115" s="467"/>
      <c r="K115" s="467"/>
      <c r="L115" s="467"/>
      <c r="M115" s="467"/>
      <c r="N115" s="467"/>
      <c r="O115" s="467"/>
      <c r="P115" s="467"/>
      <c r="Q115" s="467"/>
      <c r="R115" s="467"/>
      <c r="S115" s="690"/>
      <c r="T115" s="690"/>
      <c r="U115" s="690"/>
      <c r="V115" s="690"/>
      <c r="W115" s="690"/>
      <c r="X115" s="690"/>
      <c r="Y115" s="690"/>
      <c r="Z115" s="690"/>
      <c r="AA115" s="691"/>
      <c r="AB115" s="692"/>
      <c r="AC115" s="692"/>
      <c r="AD115" s="467"/>
      <c r="AE115" s="693"/>
      <c r="AF115" s="693"/>
      <c r="AG115" s="693"/>
      <c r="AH115" s="467"/>
      <c r="AI115" s="467"/>
      <c r="AJ115" s="694"/>
      <c r="AK115" s="695"/>
    </row>
    <row r="116" spans="2:38" ht="15" customHeight="1" x14ac:dyDescent="0.4">
      <c r="C116" s="524"/>
      <c r="D116" s="2070" t="s">
        <v>790</v>
      </c>
      <c r="E116" s="2071"/>
      <c r="F116" s="2071"/>
      <c r="G116" s="2071"/>
      <c r="H116" s="2072"/>
      <c r="I116" s="75"/>
      <c r="J116" s="75" t="s">
        <v>791</v>
      </c>
      <c r="K116" s="75"/>
      <c r="L116" s="75"/>
      <c r="M116" s="75"/>
      <c r="N116" s="75"/>
      <c r="O116" s="75"/>
      <c r="P116" s="75"/>
      <c r="Q116" s="75"/>
      <c r="R116" s="75"/>
      <c r="S116" s="469"/>
      <c r="T116" s="469"/>
      <c r="U116" s="469"/>
      <c r="V116" s="469"/>
      <c r="W116" s="469"/>
      <c r="X116" s="469"/>
      <c r="Y116" s="469"/>
      <c r="Z116" s="469"/>
      <c r="AA116" s="472"/>
      <c r="AB116" s="688"/>
      <c r="AC116" s="688"/>
      <c r="AD116" s="75"/>
      <c r="AE116" s="36"/>
      <c r="AF116" s="36"/>
      <c r="AG116" s="36"/>
      <c r="AH116" s="75"/>
      <c r="AI116" s="75"/>
      <c r="AJ116" s="62"/>
      <c r="AK116" s="527"/>
    </row>
    <row r="117" spans="2:38" ht="15" customHeight="1" x14ac:dyDescent="0.4">
      <c r="C117" s="524"/>
      <c r="D117" s="75"/>
      <c r="E117" s="75"/>
      <c r="F117" s="75"/>
      <c r="G117" s="75"/>
      <c r="H117" s="75"/>
      <c r="I117" s="75"/>
      <c r="J117" s="75"/>
      <c r="K117" s="75"/>
      <c r="L117" s="75"/>
      <c r="M117" s="75"/>
      <c r="N117" s="75"/>
      <c r="O117" s="75"/>
      <c r="P117" s="75"/>
      <c r="Q117" s="75"/>
      <c r="R117" s="75"/>
      <c r="S117" s="469"/>
      <c r="T117" s="469"/>
      <c r="U117" s="469"/>
      <c r="V117" s="469"/>
      <c r="W117" s="469"/>
      <c r="X117" s="469"/>
      <c r="Y117" s="469"/>
      <c r="Z117" s="469"/>
      <c r="AA117" s="472"/>
      <c r="AB117" s="688"/>
      <c r="AC117" s="688"/>
      <c r="AD117" s="75"/>
      <c r="AE117" s="36"/>
      <c r="AF117" s="36"/>
      <c r="AG117" s="36"/>
      <c r="AH117" s="75"/>
      <c r="AI117" s="75"/>
      <c r="AJ117" s="62"/>
      <c r="AK117" s="527"/>
    </row>
    <row r="118" spans="2:38" ht="15" customHeight="1" x14ac:dyDescent="0.4">
      <c r="C118" s="524"/>
      <c r="D118" s="75" t="s">
        <v>792</v>
      </c>
      <c r="E118" s="75"/>
      <c r="F118" s="75"/>
      <c r="G118" s="75"/>
      <c r="H118" s="75"/>
      <c r="I118" s="75"/>
      <c r="J118" s="75"/>
      <c r="K118" s="75"/>
      <c r="L118" s="75"/>
      <c r="M118" s="75"/>
      <c r="N118" s="75"/>
      <c r="O118" s="75"/>
      <c r="P118" s="75"/>
      <c r="Q118" s="75"/>
      <c r="R118" s="75"/>
      <c r="S118" s="2056" t="s">
        <v>670</v>
      </c>
      <c r="T118" s="2057"/>
      <c r="U118" s="2057"/>
      <c r="V118" s="2057"/>
      <c r="W118" s="2057"/>
      <c r="X118" s="2057"/>
      <c r="Y118" s="2058"/>
      <c r="Z118" s="75"/>
      <c r="AA118" s="1483" t="str">
        <f>IF(AND(入力シート!$M$15&lt;&gt;"",項目マップ!C119&lt;&gt;""),項目マップ!C119,"")</f>
        <v/>
      </c>
      <c r="AB118" s="1484"/>
      <c r="AC118" s="1485"/>
      <c r="AD118" s="75" t="s">
        <v>605</v>
      </c>
      <c r="AE118" s="36"/>
      <c r="AF118" s="36"/>
      <c r="AG118" s="36"/>
      <c r="AH118" s="75"/>
      <c r="AI118" s="75"/>
      <c r="AJ118" s="62"/>
      <c r="AK118" s="527"/>
    </row>
    <row r="119" spans="2:38" ht="15" customHeight="1" x14ac:dyDescent="0.4">
      <c r="C119" s="524"/>
      <c r="D119" s="75"/>
      <c r="E119" s="75"/>
      <c r="F119" s="75"/>
      <c r="G119" s="75"/>
      <c r="H119" s="75"/>
      <c r="I119" s="75"/>
      <c r="J119" s="75"/>
      <c r="K119" s="75"/>
      <c r="L119" s="75"/>
      <c r="M119" s="75"/>
      <c r="N119" s="75"/>
      <c r="O119" s="75"/>
      <c r="P119" s="75"/>
      <c r="Q119" s="75"/>
      <c r="R119" s="75"/>
      <c r="S119" s="2056" t="s">
        <v>671</v>
      </c>
      <c r="T119" s="2057"/>
      <c r="U119" s="2057"/>
      <c r="V119" s="2057"/>
      <c r="W119" s="2057"/>
      <c r="X119" s="2057"/>
      <c r="Y119" s="2058"/>
      <c r="Z119" s="75"/>
      <c r="AA119" s="1483" t="str">
        <f>IF(AND(入力シート!$M$15&lt;&gt;"",項目マップ!C120&lt;&gt;""),項目マップ!C120,"")</f>
        <v/>
      </c>
      <c r="AB119" s="1484"/>
      <c r="AC119" s="1485"/>
      <c r="AD119" s="75" t="s">
        <v>605</v>
      </c>
      <c r="AE119" s="36"/>
      <c r="AF119" s="36"/>
      <c r="AG119" s="36"/>
      <c r="AH119" s="75"/>
      <c r="AI119" s="75"/>
      <c r="AJ119" s="62"/>
      <c r="AK119" s="527"/>
    </row>
    <row r="120" spans="2:38" ht="15" customHeight="1" x14ac:dyDescent="0.4">
      <c r="C120" s="524"/>
      <c r="D120" s="75"/>
      <c r="E120" s="75"/>
      <c r="F120" s="75"/>
      <c r="G120" s="75"/>
      <c r="H120" s="75"/>
      <c r="I120" s="75"/>
      <c r="J120" s="75"/>
      <c r="K120" s="75"/>
      <c r="L120" s="75"/>
      <c r="M120" s="75"/>
      <c r="N120" s="75"/>
      <c r="O120" s="75"/>
      <c r="P120" s="75"/>
      <c r="Q120" s="75"/>
      <c r="R120" s="75"/>
      <c r="S120" s="2056" t="s">
        <v>672</v>
      </c>
      <c r="T120" s="2057"/>
      <c r="U120" s="2057"/>
      <c r="V120" s="2057"/>
      <c r="W120" s="2057"/>
      <c r="X120" s="2057"/>
      <c r="Y120" s="2058"/>
      <c r="Z120" s="75"/>
      <c r="AA120" s="1483" t="str">
        <f>IF(AND(入力シート!$M$15&lt;&gt;"",項目マップ!C121&lt;&gt;""),項目マップ!C121,"")</f>
        <v/>
      </c>
      <c r="AB120" s="1484"/>
      <c r="AC120" s="1485"/>
      <c r="AD120" s="75" t="s">
        <v>605</v>
      </c>
      <c r="AE120" s="36"/>
      <c r="AF120" s="36"/>
      <c r="AG120" s="36"/>
      <c r="AH120" s="75"/>
      <c r="AI120" s="75"/>
      <c r="AJ120" s="62"/>
      <c r="AK120" s="527"/>
    </row>
    <row r="121" spans="2:38" ht="15" customHeight="1" x14ac:dyDescent="0.4">
      <c r="C121" s="524"/>
      <c r="D121" s="75"/>
      <c r="E121" s="75"/>
      <c r="F121" s="75"/>
      <c r="G121" s="75"/>
      <c r="H121" s="75"/>
      <c r="I121" s="75"/>
      <c r="J121" s="75"/>
      <c r="K121" s="75"/>
      <c r="L121" s="75"/>
      <c r="M121" s="75"/>
      <c r="N121" s="75"/>
      <c r="O121" s="75"/>
      <c r="P121" s="75"/>
      <c r="Q121" s="75"/>
      <c r="R121" s="75"/>
      <c r="S121" s="2056" t="s">
        <v>673</v>
      </c>
      <c r="T121" s="2057"/>
      <c r="U121" s="2057"/>
      <c r="V121" s="2057"/>
      <c r="W121" s="2057"/>
      <c r="X121" s="2057"/>
      <c r="Y121" s="2058"/>
      <c r="Z121" s="75"/>
      <c r="AA121" s="1483" t="str">
        <f>IF(AND(入力シート!$M$15&lt;&gt;"",項目マップ!C122&lt;&gt;""),項目マップ!C122,"")</f>
        <v/>
      </c>
      <c r="AB121" s="1484"/>
      <c r="AC121" s="1485"/>
      <c r="AD121" s="75" t="s">
        <v>605</v>
      </c>
      <c r="AE121" s="36"/>
      <c r="AF121" s="36"/>
      <c r="AG121" s="36"/>
      <c r="AH121" s="75"/>
      <c r="AI121" s="75"/>
      <c r="AJ121" s="62"/>
      <c r="AK121" s="527"/>
    </row>
    <row r="122" spans="2:38" ht="15" customHeight="1" x14ac:dyDescent="0.4">
      <c r="C122" s="524"/>
      <c r="D122" s="75"/>
      <c r="E122" s="75"/>
      <c r="F122" s="75"/>
      <c r="G122" s="75"/>
      <c r="H122" s="75"/>
      <c r="I122" s="75"/>
      <c r="J122" s="75"/>
      <c r="K122" s="75"/>
      <c r="L122" s="75"/>
      <c r="M122" s="75"/>
      <c r="N122" s="75"/>
      <c r="O122" s="75"/>
      <c r="P122" s="75"/>
      <c r="Q122" s="75"/>
      <c r="R122" s="75"/>
      <c r="S122" s="2056" t="s">
        <v>674</v>
      </c>
      <c r="T122" s="2057"/>
      <c r="U122" s="2057"/>
      <c r="V122" s="2057"/>
      <c r="W122" s="2057"/>
      <c r="X122" s="2057"/>
      <c r="Y122" s="2058"/>
      <c r="Z122" s="75"/>
      <c r="AA122" s="1483" t="str">
        <f>IF(AND(入力シート!$M$15&lt;&gt;"",項目マップ!C123&lt;&gt;""),項目マップ!C123,"")</f>
        <v/>
      </c>
      <c r="AB122" s="1484"/>
      <c r="AC122" s="1485"/>
      <c r="AD122" s="75" t="s">
        <v>605</v>
      </c>
      <c r="AE122" s="36"/>
      <c r="AF122" s="36"/>
      <c r="AG122" s="36"/>
      <c r="AH122" s="75"/>
      <c r="AI122" s="75"/>
      <c r="AJ122" s="62"/>
      <c r="AK122" s="527"/>
    </row>
    <row r="123" spans="2:38" ht="15" customHeight="1" x14ac:dyDescent="0.4">
      <c r="C123" s="524"/>
      <c r="D123" s="75"/>
      <c r="E123" s="75"/>
      <c r="F123" s="75"/>
      <c r="G123" s="75"/>
      <c r="H123" s="75"/>
      <c r="I123" s="75"/>
      <c r="J123" s="75"/>
      <c r="K123" s="75"/>
      <c r="L123" s="75"/>
      <c r="M123" s="75"/>
      <c r="N123" s="75"/>
      <c r="O123" s="75"/>
      <c r="P123" s="75"/>
      <c r="Q123" s="75"/>
      <c r="R123" s="75"/>
      <c r="S123" s="2056" t="s">
        <v>675</v>
      </c>
      <c r="T123" s="2057"/>
      <c r="U123" s="2057"/>
      <c r="V123" s="2057"/>
      <c r="W123" s="2057"/>
      <c r="X123" s="2057"/>
      <c r="Y123" s="2058"/>
      <c r="Z123" s="75"/>
      <c r="AA123" s="1483" t="str">
        <f>IF(AND(入力シート!$M$15&lt;&gt;"",項目マップ!C124&lt;&gt;""),項目マップ!C124,"")</f>
        <v/>
      </c>
      <c r="AB123" s="1484"/>
      <c r="AC123" s="1485"/>
      <c r="AD123" s="75" t="s">
        <v>605</v>
      </c>
      <c r="AE123" s="36"/>
      <c r="AF123" s="36"/>
      <c r="AG123" s="36"/>
      <c r="AH123" s="75"/>
      <c r="AI123" s="75"/>
      <c r="AJ123" s="62"/>
      <c r="AK123" s="527"/>
    </row>
    <row r="124" spans="2:38" ht="15" customHeight="1" x14ac:dyDescent="0.4">
      <c r="C124" s="524"/>
      <c r="D124" s="75"/>
      <c r="E124" s="75"/>
      <c r="F124" s="75"/>
      <c r="G124" s="75"/>
      <c r="H124" s="75"/>
      <c r="I124" s="75"/>
      <c r="J124" s="75"/>
      <c r="K124" s="75"/>
      <c r="L124" s="75"/>
      <c r="M124" s="75"/>
      <c r="N124" s="75"/>
      <c r="O124" s="75"/>
      <c r="P124" s="75"/>
      <c r="Q124" s="75"/>
      <c r="R124" s="75"/>
      <c r="S124" s="2056" t="s">
        <v>676</v>
      </c>
      <c r="T124" s="2057"/>
      <c r="U124" s="2057"/>
      <c r="V124" s="2057"/>
      <c r="W124" s="2057"/>
      <c r="X124" s="2057"/>
      <c r="Y124" s="2058"/>
      <c r="Z124" s="75"/>
      <c r="AA124" s="1483" t="str">
        <f>IF(AND(入力シート!$M$15&lt;&gt;"",項目マップ!C125&lt;&gt;""),項目マップ!C125,"")</f>
        <v/>
      </c>
      <c r="AB124" s="1484"/>
      <c r="AC124" s="1485"/>
      <c r="AD124" s="75" t="s">
        <v>605</v>
      </c>
      <c r="AE124" s="36"/>
      <c r="AF124" s="36"/>
      <c r="AG124" s="36"/>
      <c r="AH124" s="75"/>
      <c r="AI124" s="75"/>
      <c r="AJ124" s="62"/>
      <c r="AK124" s="527"/>
    </row>
    <row r="125" spans="2:38" ht="15" customHeight="1" x14ac:dyDescent="0.4">
      <c r="C125" s="524"/>
      <c r="D125" s="75"/>
      <c r="E125" s="75"/>
      <c r="F125" s="75"/>
      <c r="G125" s="75"/>
      <c r="H125" s="75"/>
      <c r="I125" s="75"/>
      <c r="J125" s="75"/>
      <c r="K125" s="75"/>
      <c r="L125" s="75"/>
      <c r="M125" s="75"/>
      <c r="N125" s="75"/>
      <c r="O125" s="75"/>
      <c r="P125" s="75"/>
      <c r="Q125" s="75"/>
      <c r="R125" s="75"/>
      <c r="S125" s="2056" t="s">
        <v>677</v>
      </c>
      <c r="T125" s="2057"/>
      <c r="U125" s="2057"/>
      <c r="V125" s="2057"/>
      <c r="W125" s="2057"/>
      <c r="X125" s="2057"/>
      <c r="Y125" s="2058"/>
      <c r="Z125" s="75"/>
      <c r="AA125" s="1483" t="str">
        <f>IF(AND(入力シート!$M$15&lt;&gt;"",項目マップ!C126&lt;&gt;""),項目マップ!C126,"")</f>
        <v/>
      </c>
      <c r="AB125" s="1484"/>
      <c r="AC125" s="1485"/>
      <c r="AD125" s="75" t="s">
        <v>605</v>
      </c>
      <c r="AE125" s="36"/>
      <c r="AF125" s="36"/>
      <c r="AG125" s="36"/>
      <c r="AH125" s="75"/>
      <c r="AI125" s="75"/>
      <c r="AJ125" s="62"/>
      <c r="AK125" s="527"/>
    </row>
    <row r="126" spans="2:38" ht="15" customHeight="1" x14ac:dyDescent="0.4">
      <c r="C126" s="524"/>
      <c r="D126" s="75"/>
      <c r="E126" s="75"/>
      <c r="F126" s="75"/>
      <c r="G126" s="75"/>
      <c r="H126" s="75"/>
      <c r="I126" s="75"/>
      <c r="J126" s="75"/>
      <c r="K126" s="75"/>
      <c r="L126" s="75"/>
      <c r="M126" s="75"/>
      <c r="N126" s="75"/>
      <c r="O126" s="75"/>
      <c r="P126" s="75"/>
      <c r="Q126" s="75"/>
      <c r="R126" s="75"/>
      <c r="S126" s="2056" t="str">
        <f>IF(AND(入力シート!$M$15&lt;&gt;"",項目マップ!C130&lt;&gt;""),項目マップ!C130,"")</f>
        <v/>
      </c>
      <c r="T126" s="2057"/>
      <c r="U126" s="2057"/>
      <c r="V126" s="2057"/>
      <c r="W126" s="2057"/>
      <c r="X126" s="2057"/>
      <c r="Y126" s="2058"/>
      <c r="Z126" s="75"/>
      <c r="AA126" s="1483" t="str">
        <f>IF(AND(入力シート!$M$15&lt;&gt;"",項目マップ!C127&lt;&gt;""),項目マップ!C127,"")</f>
        <v/>
      </c>
      <c r="AB126" s="1484"/>
      <c r="AC126" s="1485"/>
      <c r="AD126" s="75" t="s">
        <v>605</v>
      </c>
      <c r="AE126" s="36"/>
      <c r="AF126" s="36"/>
      <c r="AG126" s="36"/>
      <c r="AH126" s="75"/>
      <c r="AI126" s="75"/>
      <c r="AJ126" s="62"/>
      <c r="AK126" s="527"/>
    </row>
    <row r="127" spans="2:38" ht="15" customHeight="1" x14ac:dyDescent="0.4">
      <c r="C127" s="524"/>
      <c r="D127" s="75"/>
      <c r="E127" s="75"/>
      <c r="F127" s="75"/>
      <c r="G127" s="75"/>
      <c r="H127" s="75"/>
      <c r="I127" s="75"/>
      <c r="J127" s="75"/>
      <c r="K127" s="75"/>
      <c r="L127" s="75"/>
      <c r="M127" s="75"/>
      <c r="N127" s="75"/>
      <c r="O127" s="75"/>
      <c r="P127" s="75"/>
      <c r="Q127" s="75"/>
      <c r="R127" s="75"/>
      <c r="S127" s="2056" t="str">
        <f>IF(AND(入力シート!$M$15&lt;&gt;"",項目マップ!C131&lt;&gt;""),項目マップ!C131,"")</f>
        <v/>
      </c>
      <c r="T127" s="2057"/>
      <c r="U127" s="2057"/>
      <c r="V127" s="2057"/>
      <c r="W127" s="2057"/>
      <c r="X127" s="2057"/>
      <c r="Y127" s="2058"/>
      <c r="Z127" s="75"/>
      <c r="AA127" s="1483" t="str">
        <f>IF(AND(入力シート!$M$15&lt;&gt;"",項目マップ!C128&lt;&gt;""),項目マップ!C128,"")</f>
        <v/>
      </c>
      <c r="AB127" s="1484"/>
      <c r="AC127" s="1485"/>
      <c r="AD127" s="75" t="s">
        <v>605</v>
      </c>
      <c r="AE127" s="36"/>
      <c r="AF127" s="36"/>
      <c r="AG127" s="36"/>
      <c r="AH127" s="75"/>
      <c r="AI127" s="75"/>
      <c r="AJ127" s="62"/>
      <c r="AK127" s="527"/>
    </row>
    <row r="128" spans="2:38" ht="15" customHeight="1" x14ac:dyDescent="0.4">
      <c r="C128" s="524"/>
      <c r="D128" s="75"/>
      <c r="E128" s="75"/>
      <c r="F128" s="75"/>
      <c r="G128" s="75"/>
      <c r="H128" s="75"/>
      <c r="I128" s="75"/>
      <c r="J128" s="75"/>
      <c r="K128" s="75"/>
      <c r="L128" s="75"/>
      <c r="M128" s="75"/>
      <c r="N128" s="75"/>
      <c r="O128" s="75"/>
      <c r="P128" s="75"/>
      <c r="Q128" s="75"/>
      <c r="R128" s="75"/>
      <c r="S128" s="2056" t="str">
        <f>IF(AND(入力シート!$M$15&lt;&gt;"",項目マップ!C132&lt;&gt;""),項目マップ!C132,"")</f>
        <v/>
      </c>
      <c r="T128" s="2057"/>
      <c r="U128" s="2057"/>
      <c r="V128" s="2057"/>
      <c r="W128" s="2057"/>
      <c r="X128" s="2057"/>
      <c r="Y128" s="2058"/>
      <c r="Z128" s="75"/>
      <c r="AA128" s="1483" t="str">
        <f>IF(AND(入力シート!$M$15&lt;&gt;"",項目マップ!C129&lt;&gt;""),項目マップ!C129,"")</f>
        <v/>
      </c>
      <c r="AB128" s="1484"/>
      <c r="AC128" s="1485"/>
      <c r="AD128" s="75" t="s">
        <v>605</v>
      </c>
      <c r="AE128" s="36"/>
      <c r="AF128" s="36"/>
      <c r="AG128" s="36"/>
      <c r="AH128" s="75"/>
      <c r="AI128" s="75"/>
      <c r="AJ128" s="62"/>
      <c r="AK128" s="527"/>
    </row>
    <row r="129" spans="3:37" ht="15" customHeight="1" x14ac:dyDescent="0.4">
      <c r="C129" s="524"/>
      <c r="D129" s="75"/>
      <c r="E129" s="75"/>
      <c r="F129" s="75"/>
      <c r="G129" s="75"/>
      <c r="H129" s="75"/>
      <c r="I129" s="75"/>
      <c r="J129" s="75"/>
      <c r="K129" s="75"/>
      <c r="L129" s="75"/>
      <c r="M129" s="75"/>
      <c r="N129" s="75"/>
      <c r="O129" s="75"/>
      <c r="P129" s="75"/>
      <c r="Q129" s="75"/>
      <c r="R129" s="75"/>
      <c r="S129" s="528"/>
      <c r="T129" s="528"/>
      <c r="U129" s="528"/>
      <c r="V129" s="528"/>
      <c r="W129" s="528"/>
      <c r="X129" s="528"/>
      <c r="Y129" s="528"/>
      <c r="Z129" s="75"/>
      <c r="AA129" s="472"/>
      <c r="AB129" s="472"/>
      <c r="AC129" s="472"/>
      <c r="AD129" s="75"/>
      <c r="AE129" s="36"/>
      <c r="AF129" s="36"/>
      <c r="AG129" s="36"/>
      <c r="AH129" s="75"/>
      <c r="AI129" s="75"/>
      <c r="AJ129" s="62"/>
      <c r="AK129" s="527"/>
    </row>
    <row r="130" spans="3:37" ht="15" customHeight="1" x14ac:dyDescent="0.4">
      <c r="C130" s="524"/>
      <c r="D130" s="75"/>
      <c r="E130" s="75" t="s">
        <v>793</v>
      </c>
      <c r="F130" s="75"/>
      <c r="G130" s="75"/>
      <c r="H130" s="75"/>
      <c r="I130" s="2056" t="str">
        <f>IF(AND(入力シート!$M$15&lt;&gt;"",項目マップ!C115&lt;&gt;""),項目マップ!C115,"")</f>
        <v/>
      </c>
      <c r="J130" s="2057"/>
      <c r="K130" s="2057"/>
      <c r="L130" s="2057"/>
      <c r="M130" s="2057"/>
      <c r="N130" s="2057"/>
      <c r="O130" s="2057"/>
      <c r="P130" s="2057"/>
      <c r="Q130" s="2057"/>
      <c r="R130" s="2057"/>
      <c r="S130" s="2057"/>
      <c r="T130" s="2057"/>
      <c r="U130" s="2057"/>
      <c r="V130" s="2057"/>
      <c r="W130" s="2057"/>
      <c r="X130" s="2057"/>
      <c r="Y130" s="2057"/>
      <c r="Z130" s="2057"/>
      <c r="AA130" s="2057"/>
      <c r="AB130" s="2057"/>
      <c r="AC130" s="2058"/>
      <c r="AD130" s="75"/>
      <c r="AE130" s="36"/>
      <c r="AF130" s="36"/>
      <c r="AG130" s="36"/>
      <c r="AH130" s="75"/>
      <c r="AI130" s="75"/>
      <c r="AJ130" s="62"/>
      <c r="AK130" s="527"/>
    </row>
    <row r="131" spans="3:37" ht="15" customHeight="1" x14ac:dyDescent="0.4">
      <c r="C131" s="524"/>
      <c r="D131" s="75"/>
      <c r="E131" s="75"/>
      <c r="F131" s="75"/>
      <c r="G131" s="75"/>
      <c r="H131" s="75"/>
      <c r="I131" s="75"/>
      <c r="J131" s="75"/>
      <c r="K131" s="75"/>
      <c r="L131" s="75"/>
      <c r="M131" s="75"/>
      <c r="N131" s="75"/>
      <c r="O131" s="75"/>
      <c r="P131" s="75"/>
      <c r="Q131" s="75"/>
      <c r="R131" s="75"/>
      <c r="S131" s="528"/>
      <c r="T131" s="528"/>
      <c r="U131" s="528"/>
      <c r="V131" s="528"/>
      <c r="W131" s="528"/>
      <c r="X131" s="528"/>
      <c r="Y131" s="528"/>
      <c r="Z131" s="75"/>
      <c r="AA131" s="472"/>
      <c r="AB131" s="472"/>
      <c r="AC131" s="472"/>
      <c r="AD131" s="75"/>
      <c r="AE131" s="36"/>
      <c r="AF131" s="36"/>
      <c r="AG131" s="36"/>
      <c r="AH131" s="75"/>
      <c r="AI131" s="75"/>
      <c r="AJ131" s="62"/>
      <c r="AK131" s="527"/>
    </row>
    <row r="132" spans="3:37" ht="15" customHeight="1" x14ac:dyDescent="0.4">
      <c r="C132" s="524"/>
      <c r="D132" s="75"/>
      <c r="E132" s="75"/>
      <c r="F132" s="75"/>
      <c r="G132" s="75"/>
      <c r="H132" s="75"/>
      <c r="I132" s="75"/>
      <c r="J132" s="75"/>
      <c r="K132" s="75"/>
      <c r="L132" s="75"/>
      <c r="M132" s="75"/>
      <c r="N132" s="75"/>
      <c r="O132" s="75"/>
      <c r="P132" s="75"/>
      <c r="Q132" s="75"/>
      <c r="R132" s="75"/>
      <c r="S132" s="528"/>
      <c r="T132" s="528"/>
      <c r="U132" s="528"/>
      <c r="V132" s="528"/>
      <c r="W132" s="528"/>
      <c r="X132" s="528"/>
      <c r="Y132" s="528"/>
      <c r="Z132" s="75"/>
      <c r="AA132" s="472"/>
      <c r="AB132" s="472"/>
      <c r="AC132" s="472"/>
      <c r="AD132" s="75"/>
      <c r="AE132" s="36"/>
      <c r="AF132" s="36"/>
      <c r="AG132" s="36"/>
      <c r="AH132" s="75"/>
      <c r="AI132" s="75"/>
      <c r="AJ132" s="62"/>
      <c r="AK132" s="527"/>
    </row>
    <row r="133" spans="3:37" ht="15" customHeight="1" x14ac:dyDescent="0.4">
      <c r="C133" s="524"/>
      <c r="D133" s="75"/>
      <c r="E133" s="75"/>
      <c r="F133" s="75"/>
      <c r="G133" s="75"/>
      <c r="H133" s="75"/>
      <c r="I133" s="75"/>
      <c r="J133" s="75"/>
      <c r="K133" s="75"/>
      <c r="L133" s="75"/>
      <c r="M133" s="75"/>
      <c r="N133" s="75"/>
      <c r="O133" s="75"/>
      <c r="P133" s="75"/>
      <c r="Q133" s="75"/>
      <c r="R133" s="75"/>
      <c r="S133" s="469"/>
      <c r="T133" s="469"/>
      <c r="U133" s="469"/>
      <c r="V133" s="469"/>
      <c r="W133" s="469"/>
      <c r="X133" s="469"/>
      <c r="Y133" s="469"/>
      <c r="Z133" s="469"/>
      <c r="AA133" s="472"/>
      <c r="AB133" s="688"/>
      <c r="AC133" s="688"/>
      <c r="AD133" s="75"/>
      <c r="AE133" s="36"/>
      <c r="AF133" s="2068" t="s">
        <v>779</v>
      </c>
      <c r="AG133" s="2068"/>
      <c r="AH133" s="2068"/>
      <c r="AI133" s="75"/>
      <c r="AJ133" s="62"/>
      <c r="AK133" s="527"/>
    </row>
    <row r="134" spans="3:37" ht="15" customHeight="1" x14ac:dyDescent="0.4">
      <c r="C134" s="524"/>
      <c r="D134" s="75" t="s">
        <v>795</v>
      </c>
      <c r="E134" s="75"/>
      <c r="F134" s="75"/>
      <c r="G134" s="75"/>
      <c r="H134" s="75"/>
      <c r="I134" s="75"/>
      <c r="J134" s="75"/>
      <c r="K134" s="75"/>
      <c r="L134" s="75"/>
      <c r="M134" s="75"/>
      <c r="N134" s="75"/>
      <c r="O134" s="75"/>
      <c r="P134" s="75"/>
      <c r="Q134" s="75"/>
      <c r="R134" s="75"/>
      <c r="S134" s="2056" t="s">
        <v>670</v>
      </c>
      <c r="T134" s="2057"/>
      <c r="U134" s="2057"/>
      <c r="V134" s="2057"/>
      <c r="W134" s="2057"/>
      <c r="X134" s="2057"/>
      <c r="Y134" s="2058"/>
      <c r="Z134" s="75"/>
      <c r="AA134" s="1483" t="str">
        <f>IF(AND(入力シート!$M$15&lt;&gt;"",項目マップ!C231&lt;&gt;""),項目マップ!C231,"")</f>
        <v/>
      </c>
      <c r="AB134" s="1484"/>
      <c r="AC134" s="1485"/>
      <c r="AD134" s="75" t="s">
        <v>605</v>
      </c>
      <c r="AE134" s="36"/>
      <c r="AF134" s="2059" t="str">
        <f>IF(AND(入力シート!$M$15&lt;&gt;"",項目マップ!C343&lt;&gt;""),項目マップ!C343,"")</f>
        <v/>
      </c>
      <c r="AG134" s="2060"/>
      <c r="AH134" s="2061"/>
      <c r="AI134" s="75" t="s">
        <v>605</v>
      </c>
      <c r="AJ134" s="62"/>
      <c r="AK134" s="527"/>
    </row>
    <row r="135" spans="3:37" ht="15" customHeight="1" x14ac:dyDescent="0.4">
      <c r="C135" s="524"/>
      <c r="D135" s="75"/>
      <c r="E135" s="75"/>
      <c r="F135" s="75"/>
      <c r="G135" s="75"/>
      <c r="H135" s="75"/>
      <c r="I135" s="75"/>
      <c r="J135" s="75"/>
      <c r="K135" s="75"/>
      <c r="L135" s="75"/>
      <c r="M135" s="75"/>
      <c r="N135" s="75"/>
      <c r="O135" s="75"/>
      <c r="P135" s="75"/>
      <c r="Q135" s="75"/>
      <c r="R135" s="75"/>
      <c r="S135" s="2056" t="s">
        <v>671</v>
      </c>
      <c r="T135" s="2057"/>
      <c r="U135" s="2057"/>
      <c r="V135" s="2057"/>
      <c r="W135" s="2057"/>
      <c r="X135" s="2057"/>
      <c r="Y135" s="2058"/>
      <c r="Z135" s="75"/>
      <c r="AA135" s="1483" t="str">
        <f>IF(AND(入力シート!$M$15&lt;&gt;"",項目マップ!C232&lt;&gt;""),項目マップ!C232,"")</f>
        <v/>
      </c>
      <c r="AB135" s="1484"/>
      <c r="AC135" s="1485"/>
      <c r="AD135" s="75" t="s">
        <v>605</v>
      </c>
      <c r="AE135" s="36"/>
      <c r="AF135" s="2059" t="str">
        <f>IF(AND(入力シート!$M$15&lt;&gt;"",項目マップ!C344&lt;&gt;""),項目マップ!C344,"")</f>
        <v/>
      </c>
      <c r="AG135" s="2060"/>
      <c r="AH135" s="2061"/>
      <c r="AI135" s="75" t="s">
        <v>605</v>
      </c>
      <c r="AJ135" s="62"/>
      <c r="AK135" s="527"/>
    </row>
    <row r="136" spans="3:37" ht="15" customHeight="1" x14ac:dyDescent="0.4">
      <c r="C136" s="524"/>
      <c r="D136" s="75"/>
      <c r="E136" s="75"/>
      <c r="F136" s="75"/>
      <c r="G136" s="75"/>
      <c r="H136" s="75"/>
      <c r="I136" s="75"/>
      <c r="J136" s="75"/>
      <c r="K136" s="75"/>
      <c r="L136" s="75"/>
      <c r="M136" s="75"/>
      <c r="N136" s="75"/>
      <c r="O136" s="75"/>
      <c r="P136" s="75"/>
      <c r="Q136" s="75"/>
      <c r="R136" s="75"/>
      <c r="S136" s="2056" t="s">
        <v>672</v>
      </c>
      <c r="T136" s="2057"/>
      <c r="U136" s="2057"/>
      <c r="V136" s="2057"/>
      <c r="W136" s="2057"/>
      <c r="X136" s="2057"/>
      <c r="Y136" s="2058"/>
      <c r="Z136" s="75"/>
      <c r="AA136" s="1483" t="str">
        <f>IF(AND(入力シート!$M$15&lt;&gt;"",項目マップ!C233&lt;&gt;""),項目マップ!C233,"")</f>
        <v/>
      </c>
      <c r="AB136" s="1484"/>
      <c r="AC136" s="1485"/>
      <c r="AD136" s="75" t="s">
        <v>605</v>
      </c>
      <c r="AE136" s="36"/>
      <c r="AF136" s="2059" t="str">
        <f>IF(AND(入力シート!$M$15&lt;&gt;"",項目マップ!C345&lt;&gt;""),項目マップ!C345,"")</f>
        <v/>
      </c>
      <c r="AG136" s="2060"/>
      <c r="AH136" s="2061"/>
      <c r="AI136" s="75" t="s">
        <v>605</v>
      </c>
      <c r="AJ136" s="62"/>
      <c r="AK136" s="527"/>
    </row>
    <row r="137" spans="3:37" ht="15" customHeight="1" x14ac:dyDescent="0.4">
      <c r="C137" s="524"/>
      <c r="D137" s="75"/>
      <c r="E137" s="75"/>
      <c r="F137" s="75"/>
      <c r="G137" s="75"/>
      <c r="H137" s="75"/>
      <c r="I137" s="75"/>
      <c r="J137" s="75"/>
      <c r="K137" s="75"/>
      <c r="L137" s="75"/>
      <c r="M137" s="75"/>
      <c r="N137" s="75"/>
      <c r="O137" s="75"/>
      <c r="P137" s="75"/>
      <c r="Q137" s="75"/>
      <c r="R137" s="75"/>
      <c r="S137" s="2056" t="s">
        <v>673</v>
      </c>
      <c r="T137" s="2057"/>
      <c r="U137" s="2057"/>
      <c r="V137" s="2057"/>
      <c r="W137" s="2057"/>
      <c r="X137" s="2057"/>
      <c r="Y137" s="2058"/>
      <c r="Z137" s="75"/>
      <c r="AA137" s="1483" t="str">
        <f>IF(AND(入力シート!$M$15&lt;&gt;"",項目マップ!C234&lt;&gt;""),項目マップ!C234,"")</f>
        <v/>
      </c>
      <c r="AB137" s="1484"/>
      <c r="AC137" s="1485"/>
      <c r="AD137" s="75" t="s">
        <v>605</v>
      </c>
      <c r="AE137" s="36"/>
      <c r="AF137" s="2059" t="str">
        <f>IF(AND(入力シート!$M$15&lt;&gt;"",項目マップ!C346&lt;&gt;""),項目マップ!C346,"")</f>
        <v/>
      </c>
      <c r="AG137" s="2060"/>
      <c r="AH137" s="2061"/>
      <c r="AI137" s="75" t="s">
        <v>605</v>
      </c>
      <c r="AJ137" s="62"/>
      <c r="AK137" s="527"/>
    </row>
    <row r="138" spans="3:37" ht="15" customHeight="1" x14ac:dyDescent="0.4">
      <c r="C138" s="524"/>
      <c r="D138" s="75"/>
      <c r="E138" s="75"/>
      <c r="F138" s="75"/>
      <c r="G138" s="75"/>
      <c r="H138" s="75"/>
      <c r="I138" s="75"/>
      <c r="J138" s="75"/>
      <c r="K138" s="75"/>
      <c r="L138" s="75"/>
      <c r="M138" s="75"/>
      <c r="N138" s="75"/>
      <c r="O138" s="75"/>
      <c r="P138" s="75"/>
      <c r="Q138" s="75"/>
      <c r="R138" s="75"/>
      <c r="S138" s="2056" t="s">
        <v>674</v>
      </c>
      <c r="T138" s="2057"/>
      <c r="U138" s="2057"/>
      <c r="V138" s="2057"/>
      <c r="W138" s="2057"/>
      <c r="X138" s="2057"/>
      <c r="Y138" s="2058"/>
      <c r="Z138" s="75"/>
      <c r="AA138" s="1483" t="str">
        <f>IF(AND(入力シート!$M$15&lt;&gt;"",項目マップ!C235&lt;&gt;""),項目マップ!C235,"")</f>
        <v/>
      </c>
      <c r="AB138" s="1484"/>
      <c r="AC138" s="1485"/>
      <c r="AD138" s="75" t="s">
        <v>605</v>
      </c>
      <c r="AE138" s="36"/>
      <c r="AF138" s="2059" t="str">
        <f>IF(AND(入力シート!$M$15&lt;&gt;"",項目マップ!C347&lt;&gt;""),項目マップ!C347,"")</f>
        <v/>
      </c>
      <c r="AG138" s="2060"/>
      <c r="AH138" s="2061"/>
      <c r="AI138" s="75" t="s">
        <v>605</v>
      </c>
      <c r="AJ138" s="62"/>
      <c r="AK138" s="527"/>
    </row>
    <row r="139" spans="3:37" ht="15" customHeight="1" x14ac:dyDescent="0.4">
      <c r="C139" s="524"/>
      <c r="D139" s="75"/>
      <c r="E139" s="75"/>
      <c r="F139" s="75"/>
      <c r="G139" s="75"/>
      <c r="H139" s="75"/>
      <c r="I139" s="75"/>
      <c r="J139" s="75"/>
      <c r="K139" s="75"/>
      <c r="L139" s="75"/>
      <c r="M139" s="75"/>
      <c r="N139" s="75"/>
      <c r="O139" s="75"/>
      <c r="P139" s="75"/>
      <c r="Q139" s="75"/>
      <c r="R139" s="75"/>
      <c r="S139" s="2056" t="s">
        <v>675</v>
      </c>
      <c r="T139" s="2057"/>
      <c r="U139" s="2057"/>
      <c r="V139" s="2057"/>
      <c r="W139" s="2057"/>
      <c r="X139" s="2057"/>
      <c r="Y139" s="2058"/>
      <c r="Z139" s="75"/>
      <c r="AA139" s="1483" t="str">
        <f>IF(AND(入力シート!$M$15&lt;&gt;"",項目マップ!C236&lt;&gt;""),項目マップ!C236,"")</f>
        <v/>
      </c>
      <c r="AB139" s="1484"/>
      <c r="AC139" s="1485"/>
      <c r="AD139" s="75" t="s">
        <v>605</v>
      </c>
      <c r="AE139" s="36"/>
      <c r="AF139" s="2059" t="str">
        <f>IF(AND(入力シート!$M$15&lt;&gt;"",項目マップ!C348&lt;&gt;""),項目マップ!C348,"")</f>
        <v/>
      </c>
      <c r="AG139" s="2060"/>
      <c r="AH139" s="2061"/>
      <c r="AI139" s="75" t="s">
        <v>605</v>
      </c>
      <c r="AJ139" s="62"/>
      <c r="AK139" s="527"/>
    </row>
    <row r="140" spans="3:37" ht="15" customHeight="1" x14ac:dyDescent="0.4">
      <c r="C140" s="524"/>
      <c r="D140" s="75"/>
      <c r="E140" s="75"/>
      <c r="F140" s="75"/>
      <c r="G140" s="75"/>
      <c r="H140" s="75"/>
      <c r="I140" s="75"/>
      <c r="J140" s="75"/>
      <c r="K140" s="75"/>
      <c r="L140" s="75"/>
      <c r="M140" s="75"/>
      <c r="N140" s="75"/>
      <c r="O140" s="75"/>
      <c r="P140" s="75"/>
      <c r="Q140" s="75"/>
      <c r="R140" s="75"/>
      <c r="S140" s="2056" t="s">
        <v>676</v>
      </c>
      <c r="T140" s="2057"/>
      <c r="U140" s="2057"/>
      <c r="V140" s="2057"/>
      <c r="W140" s="2057"/>
      <c r="X140" s="2057"/>
      <c r="Y140" s="2058"/>
      <c r="Z140" s="75"/>
      <c r="AA140" s="1483" t="str">
        <f>IF(AND(入力シート!$M$15&lt;&gt;"",項目マップ!C237&lt;&gt;""),項目マップ!C237,"")</f>
        <v/>
      </c>
      <c r="AB140" s="1484"/>
      <c r="AC140" s="1485"/>
      <c r="AD140" s="75" t="s">
        <v>605</v>
      </c>
      <c r="AE140" s="36"/>
      <c r="AF140" s="2059" t="str">
        <f>IF(AND(入力シート!$M$15&lt;&gt;"",項目マップ!C349&lt;&gt;""),項目マップ!C349,"")</f>
        <v/>
      </c>
      <c r="AG140" s="2060"/>
      <c r="AH140" s="2061"/>
      <c r="AI140" s="75" t="s">
        <v>605</v>
      </c>
      <c r="AJ140" s="62"/>
      <c r="AK140" s="527"/>
    </row>
    <row r="141" spans="3:37" ht="15" customHeight="1" x14ac:dyDescent="0.4">
      <c r="C141" s="524"/>
      <c r="D141" s="75"/>
      <c r="E141" s="75"/>
      <c r="F141" s="75"/>
      <c r="G141" s="75"/>
      <c r="H141" s="75"/>
      <c r="I141" s="75"/>
      <c r="J141" s="75"/>
      <c r="K141" s="75"/>
      <c r="L141" s="75"/>
      <c r="M141" s="75"/>
      <c r="N141" s="75"/>
      <c r="O141" s="75"/>
      <c r="P141" s="75"/>
      <c r="Q141" s="75"/>
      <c r="R141" s="75"/>
      <c r="S141" s="2056" t="s">
        <v>677</v>
      </c>
      <c r="T141" s="2057"/>
      <c r="U141" s="2057"/>
      <c r="V141" s="2057"/>
      <c r="W141" s="2057"/>
      <c r="X141" s="2057"/>
      <c r="Y141" s="2058"/>
      <c r="Z141" s="75"/>
      <c r="AA141" s="1483" t="str">
        <f>IF(AND(入力シート!$M$15&lt;&gt;"",項目マップ!C238&lt;&gt;""),項目マップ!C238,"")</f>
        <v/>
      </c>
      <c r="AB141" s="1484"/>
      <c r="AC141" s="1485"/>
      <c r="AD141" s="75" t="s">
        <v>605</v>
      </c>
      <c r="AE141" s="36"/>
      <c r="AF141" s="2059" t="str">
        <f>IF(AND(入力シート!$M$15&lt;&gt;"",項目マップ!C350&lt;&gt;""),項目マップ!C350,"")</f>
        <v/>
      </c>
      <c r="AG141" s="2060"/>
      <c r="AH141" s="2061"/>
      <c r="AI141" s="75" t="s">
        <v>605</v>
      </c>
      <c r="AJ141" s="62"/>
      <c r="AK141" s="527"/>
    </row>
    <row r="142" spans="3:37" ht="15" customHeight="1" x14ac:dyDescent="0.4">
      <c r="C142" s="524"/>
      <c r="D142" s="75"/>
      <c r="E142" s="75"/>
      <c r="F142" s="75"/>
      <c r="G142" s="75"/>
      <c r="H142" s="75"/>
      <c r="I142" s="75"/>
      <c r="J142" s="75"/>
      <c r="K142" s="75"/>
      <c r="L142" s="75"/>
      <c r="M142" s="75"/>
      <c r="N142" s="75"/>
      <c r="O142" s="75"/>
      <c r="P142" s="75"/>
      <c r="Q142" s="75"/>
      <c r="R142" s="75"/>
      <c r="S142" s="2056" t="str">
        <f>IF(AND(入力シート!$M$15&lt;&gt;"",項目マップ!C242&lt;&gt;""),項目マップ!C242,"")</f>
        <v/>
      </c>
      <c r="T142" s="2057"/>
      <c r="U142" s="2057"/>
      <c r="V142" s="2057"/>
      <c r="W142" s="2057"/>
      <c r="X142" s="2057"/>
      <c r="Y142" s="2058"/>
      <c r="Z142" s="75"/>
      <c r="AA142" s="1483" t="str">
        <f>IF(AND(入力シート!$M$15&lt;&gt;"",項目マップ!C239&lt;&gt;""),項目マップ!C239,"")</f>
        <v/>
      </c>
      <c r="AB142" s="1484"/>
      <c r="AC142" s="1485"/>
      <c r="AD142" s="75" t="s">
        <v>605</v>
      </c>
      <c r="AE142" s="36"/>
      <c r="AF142" s="2059" t="str">
        <f>IF(AND(入力シート!$M$15&lt;&gt;"",項目マップ!C351&lt;&gt;""),項目マップ!C351,"")</f>
        <v/>
      </c>
      <c r="AG142" s="2060"/>
      <c r="AH142" s="2061"/>
      <c r="AI142" s="75" t="s">
        <v>605</v>
      </c>
      <c r="AJ142" s="62"/>
      <c r="AK142" s="527"/>
    </row>
    <row r="143" spans="3:37" ht="15" customHeight="1" x14ac:dyDescent="0.4">
      <c r="C143" s="524"/>
      <c r="D143" s="75"/>
      <c r="E143" s="75"/>
      <c r="F143" s="75"/>
      <c r="G143" s="75"/>
      <c r="H143" s="75"/>
      <c r="I143" s="75"/>
      <c r="J143" s="75"/>
      <c r="K143" s="75"/>
      <c r="L143" s="75"/>
      <c r="M143" s="75"/>
      <c r="N143" s="75"/>
      <c r="O143" s="75"/>
      <c r="P143" s="75"/>
      <c r="Q143" s="75"/>
      <c r="R143" s="75"/>
      <c r="S143" s="2056" t="str">
        <f>IF(AND(入力シート!$M$15&lt;&gt;"",項目マップ!C243&lt;&gt;""),項目マップ!C243,"")</f>
        <v/>
      </c>
      <c r="T143" s="2057"/>
      <c r="U143" s="2057"/>
      <c r="V143" s="2057"/>
      <c r="W143" s="2057"/>
      <c r="X143" s="2057"/>
      <c r="Y143" s="2058"/>
      <c r="Z143" s="75"/>
      <c r="AA143" s="1483" t="str">
        <f>IF(AND(入力シート!$M$15&lt;&gt;"",項目マップ!C240&lt;&gt;""),項目マップ!C240,"")</f>
        <v/>
      </c>
      <c r="AB143" s="1484"/>
      <c r="AC143" s="1485"/>
      <c r="AD143" s="75" t="s">
        <v>605</v>
      </c>
      <c r="AE143" s="36"/>
      <c r="AF143" s="2059" t="str">
        <f>IF(AND(入力シート!$M$15&lt;&gt;"",項目マップ!C352&lt;&gt;""),項目マップ!C352,"")</f>
        <v/>
      </c>
      <c r="AG143" s="2060"/>
      <c r="AH143" s="2061"/>
      <c r="AI143" s="75" t="s">
        <v>605</v>
      </c>
      <c r="AJ143" s="62"/>
      <c r="AK143" s="527"/>
    </row>
    <row r="144" spans="3:37" ht="15" customHeight="1" x14ac:dyDescent="0.4">
      <c r="C144" s="524"/>
      <c r="D144" s="75"/>
      <c r="E144" s="75"/>
      <c r="F144" s="75"/>
      <c r="G144" s="75"/>
      <c r="H144" s="75"/>
      <c r="I144" s="75"/>
      <c r="J144" s="75"/>
      <c r="K144" s="75"/>
      <c r="L144" s="75"/>
      <c r="M144" s="75"/>
      <c r="N144" s="75"/>
      <c r="O144" s="75"/>
      <c r="P144" s="75"/>
      <c r="Q144" s="75"/>
      <c r="R144" s="75"/>
      <c r="S144" s="2056" t="str">
        <f>IF(AND(入力シート!$M$15&lt;&gt;"",項目マップ!C244&lt;&gt;""),項目マップ!C244,"")</f>
        <v/>
      </c>
      <c r="T144" s="2057"/>
      <c r="U144" s="2057"/>
      <c r="V144" s="2057"/>
      <c r="W144" s="2057"/>
      <c r="X144" s="2057"/>
      <c r="Y144" s="2058"/>
      <c r="Z144" s="75"/>
      <c r="AA144" s="1483" t="str">
        <f>IF(AND(入力シート!$M$15&lt;&gt;"",項目マップ!C241&lt;&gt;""),項目マップ!C241,"")</f>
        <v/>
      </c>
      <c r="AB144" s="1484"/>
      <c r="AC144" s="1485"/>
      <c r="AD144" s="75" t="s">
        <v>605</v>
      </c>
      <c r="AE144" s="36"/>
      <c r="AF144" s="2059" t="str">
        <f>IF(AND(入力シート!$M$15&lt;&gt;"",項目マップ!C353&lt;&gt;""),項目マップ!C353,"")</f>
        <v/>
      </c>
      <c r="AG144" s="2060"/>
      <c r="AH144" s="2061"/>
      <c r="AI144" s="75" t="s">
        <v>605</v>
      </c>
      <c r="AJ144" s="62"/>
      <c r="AK144" s="527"/>
    </row>
    <row r="145" spans="3:37" ht="15" customHeight="1" x14ac:dyDescent="0.4">
      <c r="C145" s="524"/>
      <c r="D145" s="75"/>
      <c r="E145" s="75"/>
      <c r="F145" s="75"/>
      <c r="G145" s="75"/>
      <c r="H145" s="75"/>
      <c r="I145" s="75"/>
      <c r="J145" s="75"/>
      <c r="K145" s="75"/>
      <c r="L145" s="75"/>
      <c r="M145" s="75"/>
      <c r="N145" s="75"/>
      <c r="O145" s="75"/>
      <c r="P145" s="75"/>
      <c r="Q145" s="75"/>
      <c r="R145" s="75"/>
      <c r="S145" s="528"/>
      <c r="T145" s="528"/>
      <c r="U145" s="528"/>
      <c r="V145" s="528"/>
      <c r="W145" s="528"/>
      <c r="X145" s="528"/>
      <c r="Y145" s="528"/>
      <c r="Z145" s="75"/>
      <c r="AA145" s="472"/>
      <c r="AB145" s="472"/>
      <c r="AC145" s="472"/>
      <c r="AD145" s="75"/>
      <c r="AE145" s="36"/>
      <c r="AF145" s="472"/>
      <c r="AG145" s="472"/>
      <c r="AH145" s="472"/>
      <c r="AI145" s="75"/>
      <c r="AJ145" s="62"/>
      <c r="AK145" s="527"/>
    </row>
    <row r="146" spans="3:37" ht="15" customHeight="1" x14ac:dyDescent="0.4">
      <c r="C146" s="524"/>
      <c r="D146" s="75"/>
      <c r="E146" s="75" t="s">
        <v>793</v>
      </c>
      <c r="F146" s="75"/>
      <c r="G146" s="75"/>
      <c r="H146" s="75"/>
      <c r="I146" s="2056" t="str">
        <f>IF(AND(入力シート!$M$15&lt;&gt;"",項目マップ!C227&lt;&gt;""),項目マップ!C227,"")</f>
        <v/>
      </c>
      <c r="J146" s="2057"/>
      <c r="K146" s="2057"/>
      <c r="L146" s="2057"/>
      <c r="M146" s="2057"/>
      <c r="N146" s="2057"/>
      <c r="O146" s="2057"/>
      <c r="P146" s="2057"/>
      <c r="Q146" s="2057"/>
      <c r="R146" s="2057"/>
      <c r="S146" s="2057"/>
      <c r="T146" s="2057"/>
      <c r="U146" s="2057"/>
      <c r="V146" s="2057"/>
      <c r="W146" s="2057"/>
      <c r="X146" s="2057"/>
      <c r="Y146" s="2057"/>
      <c r="Z146" s="2057"/>
      <c r="AA146" s="2057"/>
      <c r="AB146" s="2057"/>
      <c r="AC146" s="2058"/>
      <c r="AD146" s="75"/>
      <c r="AE146" s="36"/>
      <c r="AF146" s="472"/>
      <c r="AG146" s="472"/>
      <c r="AH146" s="472"/>
      <c r="AI146" s="75"/>
      <c r="AJ146" s="62"/>
      <c r="AK146" s="527"/>
    </row>
    <row r="147" spans="3:37" ht="15" customHeight="1" x14ac:dyDescent="0.4">
      <c r="C147" s="524"/>
      <c r="D147" s="75"/>
      <c r="E147" s="75"/>
      <c r="F147" s="75"/>
      <c r="G147" s="75"/>
      <c r="H147" s="75"/>
      <c r="I147" s="75"/>
      <c r="J147" s="75"/>
      <c r="K147" s="75"/>
      <c r="L147" s="75"/>
      <c r="M147" s="75"/>
      <c r="N147" s="75"/>
      <c r="O147" s="75"/>
      <c r="P147" s="75"/>
      <c r="Q147" s="75"/>
      <c r="R147" s="75"/>
      <c r="S147" s="528"/>
      <c r="T147" s="528"/>
      <c r="U147" s="528"/>
      <c r="V147" s="528"/>
      <c r="W147" s="528"/>
      <c r="X147" s="528"/>
      <c r="Y147" s="528"/>
      <c r="Z147" s="75"/>
      <c r="AA147" s="472"/>
      <c r="AB147" s="472"/>
      <c r="AC147" s="472"/>
      <c r="AD147" s="75"/>
      <c r="AE147" s="36"/>
      <c r="AF147" s="472"/>
      <c r="AG147" s="472"/>
      <c r="AH147" s="472"/>
      <c r="AI147" s="75"/>
      <c r="AJ147" s="62"/>
      <c r="AK147" s="527"/>
    </row>
    <row r="148" spans="3:37" ht="15" customHeight="1" x14ac:dyDescent="0.4">
      <c r="C148" s="524"/>
      <c r="D148" s="75"/>
      <c r="E148" s="75"/>
      <c r="F148" s="75"/>
      <c r="G148" s="75"/>
      <c r="H148" s="75"/>
      <c r="I148" s="75"/>
      <c r="J148" s="75"/>
      <c r="K148" s="75"/>
      <c r="L148" s="75"/>
      <c r="M148" s="75"/>
      <c r="N148" s="75"/>
      <c r="O148" s="75"/>
      <c r="P148" s="75"/>
      <c r="Q148" s="75"/>
      <c r="R148" s="75"/>
      <c r="S148" s="528"/>
      <c r="T148" s="528"/>
      <c r="U148" s="528"/>
      <c r="V148" s="528"/>
      <c r="W148" s="528"/>
      <c r="X148" s="528"/>
      <c r="Y148" s="528"/>
      <c r="Z148" s="75"/>
      <c r="AA148" s="472"/>
      <c r="AB148" s="472"/>
      <c r="AC148" s="472"/>
      <c r="AD148" s="75"/>
      <c r="AE148" s="36"/>
      <c r="AF148" s="472"/>
      <c r="AG148" s="472"/>
      <c r="AH148" s="472"/>
      <c r="AI148" s="75"/>
      <c r="AJ148" s="62"/>
      <c r="AK148" s="527"/>
    </row>
    <row r="149" spans="3:37" ht="15" customHeight="1" x14ac:dyDescent="0.4">
      <c r="C149" s="524"/>
      <c r="D149" s="75"/>
      <c r="E149" s="2064"/>
      <c r="F149" s="2064"/>
      <c r="G149" s="2064"/>
      <c r="H149" s="2064"/>
      <c r="I149" s="2064"/>
      <c r="J149" s="2064"/>
      <c r="K149" s="2064"/>
      <c r="L149" s="2064"/>
      <c r="M149" s="2064"/>
      <c r="N149" s="2064"/>
      <c r="O149" s="2064"/>
      <c r="P149" s="2064"/>
      <c r="Q149" s="2064"/>
      <c r="R149" s="2064"/>
      <c r="S149" s="2064"/>
      <c r="T149" s="2064"/>
      <c r="U149" s="2064"/>
      <c r="V149" s="75"/>
      <c r="W149" s="2065" t="str">
        <f>IF(AND(入力シート!$M$15&lt;&gt;"",項目マップ!C262&lt;&gt;""),項目マップ!C262,"")</f>
        <v/>
      </c>
      <c r="X149" s="2066"/>
      <c r="Y149" s="2066"/>
      <c r="Z149" s="2066"/>
      <c r="AA149" s="2066"/>
      <c r="AB149" s="2067"/>
      <c r="AC149" s="75" t="s">
        <v>370</v>
      </c>
      <c r="AD149" s="526"/>
      <c r="AE149" s="36"/>
      <c r="AF149" s="36"/>
      <c r="AG149" s="36"/>
      <c r="AH149" s="75"/>
      <c r="AI149" s="75"/>
      <c r="AJ149" s="62"/>
      <c r="AK149" s="527"/>
    </row>
    <row r="150" spans="3:37" ht="15" customHeight="1" x14ac:dyDescent="0.4">
      <c r="C150" s="524"/>
      <c r="D150" s="75"/>
      <c r="E150" s="75"/>
      <c r="F150" s="75"/>
      <c r="G150" s="75"/>
      <c r="H150" s="75"/>
      <c r="I150" s="75"/>
      <c r="J150" s="75"/>
      <c r="K150" s="75"/>
      <c r="L150" s="75"/>
      <c r="M150" s="75"/>
      <c r="N150" s="75"/>
      <c r="O150" s="75"/>
      <c r="P150" s="75"/>
      <c r="Q150" s="75"/>
      <c r="R150" s="75"/>
      <c r="S150" s="469"/>
      <c r="T150" s="469"/>
      <c r="U150" s="469"/>
      <c r="V150" s="469"/>
      <c r="W150" s="469"/>
      <c r="X150" s="469"/>
      <c r="Y150" s="469"/>
      <c r="Z150" s="469"/>
      <c r="AA150" s="472"/>
      <c r="AB150" s="688"/>
      <c r="AC150" s="688"/>
      <c r="AD150" s="75"/>
      <c r="AE150" s="36"/>
      <c r="AF150" s="36"/>
      <c r="AG150" s="36"/>
      <c r="AH150" s="75"/>
      <c r="AI150" s="75"/>
      <c r="AJ150" s="62"/>
      <c r="AK150" s="527"/>
    </row>
    <row r="151" spans="3:37" ht="15" customHeight="1" x14ac:dyDescent="0.4">
      <c r="C151" s="524"/>
      <c r="D151" s="75" t="s">
        <v>794</v>
      </c>
      <c r="E151" s="75"/>
      <c r="F151" s="75"/>
      <c r="G151" s="75"/>
      <c r="H151" s="75"/>
      <c r="I151" s="75"/>
      <c r="J151" s="75"/>
      <c r="K151" s="75"/>
      <c r="L151" s="75"/>
      <c r="M151" s="75"/>
      <c r="N151" s="75"/>
      <c r="O151" s="75"/>
      <c r="P151" s="75"/>
      <c r="Q151" s="75"/>
      <c r="R151" s="75"/>
      <c r="S151" s="2056" t="s">
        <v>670</v>
      </c>
      <c r="T151" s="2057"/>
      <c r="U151" s="2057"/>
      <c r="V151" s="2057"/>
      <c r="W151" s="2057"/>
      <c r="X151" s="2057"/>
      <c r="Y151" s="2058"/>
      <c r="Z151" s="75"/>
      <c r="AA151" s="1483" t="str">
        <f>IF(AND(入力シート!$M$15&lt;&gt;"",項目マップ!C328&lt;&gt;""),項目マップ!C328,"")</f>
        <v/>
      </c>
      <c r="AB151" s="1484"/>
      <c r="AC151" s="1485"/>
      <c r="AD151" s="75" t="s">
        <v>605</v>
      </c>
      <c r="AE151" s="36"/>
      <c r="AF151" s="36"/>
      <c r="AG151" s="36"/>
      <c r="AH151" s="75"/>
      <c r="AI151" s="75"/>
      <c r="AJ151" s="62"/>
      <c r="AK151" s="527"/>
    </row>
    <row r="152" spans="3:37" ht="15" customHeight="1" x14ac:dyDescent="0.4">
      <c r="C152" s="524"/>
      <c r="D152" s="75"/>
      <c r="E152" s="75"/>
      <c r="F152" s="75"/>
      <c r="G152" s="75"/>
      <c r="H152" s="75"/>
      <c r="I152" s="75"/>
      <c r="J152" s="75"/>
      <c r="K152" s="75"/>
      <c r="L152" s="75"/>
      <c r="M152" s="75"/>
      <c r="N152" s="75"/>
      <c r="O152" s="75"/>
      <c r="P152" s="75"/>
      <c r="Q152" s="75"/>
      <c r="R152" s="75"/>
      <c r="S152" s="2056" t="s">
        <v>671</v>
      </c>
      <c r="T152" s="2057"/>
      <c r="U152" s="2057"/>
      <c r="V152" s="2057"/>
      <c r="W152" s="2062"/>
      <c r="X152" s="2062"/>
      <c r="Y152" s="2063"/>
      <c r="Z152" s="75"/>
      <c r="AA152" s="1483" t="str">
        <f>IF(AND(入力シート!$M$15&lt;&gt;"",項目マップ!C329&lt;&gt;""),項目マップ!C329,"")</f>
        <v/>
      </c>
      <c r="AB152" s="1484"/>
      <c r="AC152" s="1485"/>
      <c r="AD152" s="75" t="s">
        <v>605</v>
      </c>
      <c r="AE152" s="36"/>
      <c r="AF152" s="36"/>
      <c r="AG152" s="36"/>
      <c r="AH152" s="75"/>
      <c r="AI152" s="75"/>
      <c r="AJ152" s="62"/>
      <c r="AK152" s="527"/>
    </row>
    <row r="153" spans="3:37" ht="15" customHeight="1" x14ac:dyDescent="0.4">
      <c r="C153" s="524"/>
      <c r="D153" s="75"/>
      <c r="E153" s="75"/>
      <c r="F153" s="75"/>
      <c r="G153" s="75"/>
      <c r="H153" s="75"/>
      <c r="I153" s="75"/>
      <c r="J153" s="75"/>
      <c r="K153" s="75"/>
      <c r="L153" s="75"/>
      <c r="M153" s="75"/>
      <c r="N153" s="75"/>
      <c r="O153" s="75"/>
      <c r="P153" s="75"/>
      <c r="Q153" s="75"/>
      <c r="R153" s="75"/>
      <c r="S153" s="2056" t="s">
        <v>672</v>
      </c>
      <c r="T153" s="2057"/>
      <c r="U153" s="2057"/>
      <c r="V153" s="2057"/>
      <c r="W153" s="2062"/>
      <c r="X153" s="2062"/>
      <c r="Y153" s="2063"/>
      <c r="Z153" s="75"/>
      <c r="AA153" s="1483" t="str">
        <f>IF(AND(入力シート!$M$15&lt;&gt;"",項目マップ!C330&lt;&gt;""),項目マップ!C330,"")</f>
        <v/>
      </c>
      <c r="AB153" s="1484"/>
      <c r="AC153" s="1485"/>
      <c r="AD153" s="75" t="s">
        <v>605</v>
      </c>
      <c r="AE153" s="36"/>
      <c r="AF153" s="36"/>
      <c r="AG153" s="36"/>
      <c r="AH153" s="75"/>
      <c r="AI153" s="75"/>
      <c r="AJ153" s="62"/>
      <c r="AK153" s="527"/>
    </row>
    <row r="154" spans="3:37" ht="15" customHeight="1" x14ac:dyDescent="0.4">
      <c r="C154" s="524"/>
      <c r="D154" s="75"/>
      <c r="E154" s="75"/>
      <c r="F154" s="75"/>
      <c r="G154" s="75"/>
      <c r="H154" s="75"/>
      <c r="I154" s="75"/>
      <c r="J154" s="75"/>
      <c r="K154" s="75"/>
      <c r="L154" s="75"/>
      <c r="M154" s="75"/>
      <c r="N154" s="75"/>
      <c r="O154" s="75"/>
      <c r="P154" s="75"/>
      <c r="Q154" s="75"/>
      <c r="R154" s="75"/>
      <c r="S154" s="2056" t="s">
        <v>673</v>
      </c>
      <c r="T154" s="2057"/>
      <c r="U154" s="2057"/>
      <c r="V154" s="2057"/>
      <c r="W154" s="2062"/>
      <c r="X154" s="2062"/>
      <c r="Y154" s="2063"/>
      <c r="Z154" s="75"/>
      <c r="AA154" s="1483" t="str">
        <f>IF(AND(入力シート!$M$15&lt;&gt;"",項目マップ!C331&lt;&gt;""),項目マップ!C331,"")</f>
        <v/>
      </c>
      <c r="AB154" s="1484"/>
      <c r="AC154" s="1485"/>
      <c r="AD154" s="75" t="s">
        <v>605</v>
      </c>
      <c r="AE154" s="36"/>
      <c r="AF154" s="36"/>
      <c r="AG154" s="36"/>
      <c r="AH154" s="75"/>
      <c r="AI154" s="75"/>
      <c r="AJ154" s="62"/>
      <c r="AK154" s="527"/>
    </row>
    <row r="155" spans="3:37" ht="15" customHeight="1" x14ac:dyDescent="0.4">
      <c r="C155" s="524"/>
      <c r="D155" s="75"/>
      <c r="E155" s="75"/>
      <c r="F155" s="75"/>
      <c r="G155" s="75"/>
      <c r="H155" s="75"/>
      <c r="I155" s="75"/>
      <c r="J155" s="75"/>
      <c r="K155" s="75"/>
      <c r="L155" s="75"/>
      <c r="M155" s="75"/>
      <c r="N155" s="75"/>
      <c r="O155" s="75"/>
      <c r="P155" s="75"/>
      <c r="Q155" s="75"/>
      <c r="R155" s="75"/>
      <c r="S155" s="2056" t="s">
        <v>674</v>
      </c>
      <c r="T155" s="2057"/>
      <c r="U155" s="2057"/>
      <c r="V155" s="2057"/>
      <c r="W155" s="2062"/>
      <c r="X155" s="2062"/>
      <c r="Y155" s="2063"/>
      <c r="Z155" s="75"/>
      <c r="AA155" s="1483" t="str">
        <f>IF(AND(入力シート!$M$15&lt;&gt;"",項目マップ!C332&lt;&gt;""),項目マップ!C332,"")</f>
        <v/>
      </c>
      <c r="AB155" s="1484"/>
      <c r="AC155" s="1485"/>
      <c r="AD155" s="75" t="s">
        <v>605</v>
      </c>
      <c r="AE155" s="36"/>
      <c r="AF155" s="36"/>
      <c r="AG155" s="36"/>
      <c r="AH155" s="75"/>
      <c r="AI155" s="75"/>
      <c r="AJ155" s="62"/>
      <c r="AK155" s="527"/>
    </row>
    <row r="156" spans="3:37" ht="15" customHeight="1" x14ac:dyDescent="0.4">
      <c r="C156" s="524"/>
      <c r="D156" s="75"/>
      <c r="E156" s="75"/>
      <c r="F156" s="75"/>
      <c r="G156" s="75"/>
      <c r="H156" s="75"/>
      <c r="I156" s="75"/>
      <c r="J156" s="75"/>
      <c r="K156" s="75"/>
      <c r="L156" s="75"/>
      <c r="M156" s="75"/>
      <c r="N156" s="75"/>
      <c r="O156" s="75"/>
      <c r="P156" s="75"/>
      <c r="Q156" s="75"/>
      <c r="R156" s="75"/>
      <c r="S156" s="2056" t="s">
        <v>675</v>
      </c>
      <c r="T156" s="2057"/>
      <c r="U156" s="2057"/>
      <c r="V156" s="2057"/>
      <c r="W156" s="2062"/>
      <c r="X156" s="2062"/>
      <c r="Y156" s="2063"/>
      <c r="Z156" s="75"/>
      <c r="AA156" s="1483" t="str">
        <f>IF(AND(入力シート!$M$15&lt;&gt;"",項目マップ!C333&lt;&gt;""),項目マップ!C333,"")</f>
        <v/>
      </c>
      <c r="AB156" s="1484"/>
      <c r="AC156" s="1485"/>
      <c r="AD156" s="75" t="s">
        <v>605</v>
      </c>
      <c r="AE156" s="36"/>
      <c r="AF156" s="36"/>
      <c r="AG156" s="36"/>
      <c r="AH156" s="75"/>
      <c r="AI156" s="75"/>
      <c r="AJ156" s="62"/>
      <c r="AK156" s="527"/>
    </row>
    <row r="157" spans="3:37" ht="15" customHeight="1" x14ac:dyDescent="0.4">
      <c r="C157" s="524"/>
      <c r="D157" s="75"/>
      <c r="E157" s="75"/>
      <c r="F157" s="75"/>
      <c r="G157" s="75"/>
      <c r="H157" s="75"/>
      <c r="I157" s="75"/>
      <c r="J157" s="75"/>
      <c r="K157" s="75"/>
      <c r="L157" s="75"/>
      <c r="M157" s="75"/>
      <c r="N157" s="75"/>
      <c r="O157" s="75"/>
      <c r="P157" s="75"/>
      <c r="Q157" s="75"/>
      <c r="R157" s="75"/>
      <c r="S157" s="2056" t="s">
        <v>676</v>
      </c>
      <c r="T157" s="2057"/>
      <c r="U157" s="2057"/>
      <c r="V157" s="2057"/>
      <c r="W157" s="2062"/>
      <c r="X157" s="2062"/>
      <c r="Y157" s="2063"/>
      <c r="Z157" s="75"/>
      <c r="AA157" s="1483" t="str">
        <f>IF(AND(入力シート!$M$15&lt;&gt;"",項目マップ!C334&lt;&gt;""),項目マップ!C334,"")</f>
        <v/>
      </c>
      <c r="AB157" s="1484"/>
      <c r="AC157" s="1485"/>
      <c r="AD157" s="75" t="s">
        <v>605</v>
      </c>
      <c r="AE157" s="36"/>
      <c r="AF157" s="36"/>
      <c r="AG157" s="36"/>
      <c r="AH157" s="75"/>
      <c r="AI157" s="75"/>
      <c r="AJ157" s="62"/>
      <c r="AK157" s="527"/>
    </row>
    <row r="158" spans="3:37" ht="15" customHeight="1" x14ac:dyDescent="0.4">
      <c r="C158" s="524"/>
      <c r="D158" s="75"/>
      <c r="E158" s="75"/>
      <c r="F158" s="75"/>
      <c r="G158" s="75"/>
      <c r="H158" s="75"/>
      <c r="I158" s="75"/>
      <c r="J158" s="75"/>
      <c r="K158" s="75"/>
      <c r="L158" s="75"/>
      <c r="M158" s="75"/>
      <c r="N158" s="75"/>
      <c r="O158" s="75"/>
      <c r="P158" s="75"/>
      <c r="Q158" s="75"/>
      <c r="R158" s="75"/>
      <c r="S158" s="2056" t="s">
        <v>677</v>
      </c>
      <c r="T158" s="2057"/>
      <c r="U158" s="2057"/>
      <c r="V158" s="2057"/>
      <c r="W158" s="2062"/>
      <c r="X158" s="2062"/>
      <c r="Y158" s="2063"/>
      <c r="Z158" s="75"/>
      <c r="AA158" s="1483" t="str">
        <f>IF(AND(入力シート!$M$15&lt;&gt;"",項目マップ!C335&lt;&gt;""),項目マップ!C335,"")</f>
        <v/>
      </c>
      <c r="AB158" s="1484"/>
      <c r="AC158" s="1485"/>
      <c r="AD158" s="75" t="s">
        <v>605</v>
      </c>
      <c r="AE158" s="36"/>
      <c r="AF158" s="36"/>
      <c r="AG158" s="36"/>
      <c r="AH158" s="75"/>
      <c r="AI158" s="75"/>
      <c r="AJ158" s="62"/>
      <c r="AK158" s="527"/>
    </row>
    <row r="159" spans="3:37" ht="15" customHeight="1" x14ac:dyDescent="0.4">
      <c r="C159" s="524"/>
      <c r="D159" s="75"/>
      <c r="E159" s="75"/>
      <c r="F159" s="75"/>
      <c r="G159" s="75"/>
      <c r="H159" s="75"/>
      <c r="I159" s="75"/>
      <c r="J159" s="75"/>
      <c r="K159" s="75"/>
      <c r="L159" s="75"/>
      <c r="M159" s="75"/>
      <c r="N159" s="75"/>
      <c r="O159" s="75"/>
      <c r="P159" s="75"/>
      <c r="Q159" s="75"/>
      <c r="R159" s="75"/>
      <c r="S159" s="2056" t="str">
        <f>IF(AND(入力シート!$M$15&lt;&gt;"",項目マップ!C339&lt;&gt;""),項目マップ!C339,"")</f>
        <v/>
      </c>
      <c r="T159" s="2057"/>
      <c r="U159" s="2057"/>
      <c r="V159" s="2057"/>
      <c r="W159" s="2062"/>
      <c r="X159" s="2062"/>
      <c r="Y159" s="2063"/>
      <c r="Z159" s="75"/>
      <c r="AA159" s="1483" t="str">
        <f>IF(AND(入力シート!$M$15&lt;&gt;"",項目マップ!C336&lt;&gt;""),項目マップ!C336,"")</f>
        <v/>
      </c>
      <c r="AB159" s="1484"/>
      <c r="AC159" s="1485"/>
      <c r="AD159" s="75" t="s">
        <v>605</v>
      </c>
      <c r="AE159" s="36"/>
      <c r="AF159" s="36"/>
      <c r="AG159" s="36"/>
      <c r="AH159" s="75"/>
      <c r="AI159" s="75"/>
      <c r="AJ159" s="62"/>
      <c r="AK159" s="527"/>
    </row>
    <row r="160" spans="3:37" ht="15" customHeight="1" x14ac:dyDescent="0.4">
      <c r="C160" s="524"/>
      <c r="D160" s="75"/>
      <c r="E160" s="75"/>
      <c r="F160" s="75"/>
      <c r="G160" s="75"/>
      <c r="H160" s="75"/>
      <c r="I160" s="75"/>
      <c r="J160" s="75"/>
      <c r="K160" s="75"/>
      <c r="L160" s="75"/>
      <c r="M160" s="75"/>
      <c r="N160" s="75"/>
      <c r="O160" s="75"/>
      <c r="P160" s="75"/>
      <c r="Q160" s="75"/>
      <c r="R160" s="75"/>
      <c r="S160" s="2056" t="str">
        <f>IF(AND(入力シート!$M$15&lt;&gt;"",項目マップ!C340&lt;&gt;""),項目マップ!C340,"")</f>
        <v/>
      </c>
      <c r="T160" s="2057"/>
      <c r="U160" s="2057"/>
      <c r="V160" s="2057"/>
      <c r="W160" s="2062"/>
      <c r="X160" s="2062"/>
      <c r="Y160" s="2063"/>
      <c r="Z160" s="75"/>
      <c r="AA160" s="1483" t="str">
        <f>IF(AND(入力シート!$M$15&lt;&gt;"",項目マップ!C337&lt;&gt;""),項目マップ!C337,"")</f>
        <v/>
      </c>
      <c r="AB160" s="1484"/>
      <c r="AC160" s="1485"/>
      <c r="AD160" s="75" t="s">
        <v>605</v>
      </c>
      <c r="AE160" s="36"/>
      <c r="AF160" s="36"/>
      <c r="AG160" s="36"/>
      <c r="AH160" s="75"/>
      <c r="AI160" s="75"/>
      <c r="AJ160" s="62"/>
      <c r="AK160" s="527"/>
    </row>
    <row r="161" spans="3:37" ht="15" customHeight="1" x14ac:dyDescent="0.4">
      <c r="C161" s="524"/>
      <c r="D161" s="75"/>
      <c r="E161" s="75"/>
      <c r="F161" s="75"/>
      <c r="G161" s="75"/>
      <c r="H161" s="75"/>
      <c r="I161" s="75"/>
      <c r="J161" s="75"/>
      <c r="K161" s="75"/>
      <c r="L161" s="75"/>
      <c r="M161" s="75"/>
      <c r="N161" s="75"/>
      <c r="O161" s="75"/>
      <c r="P161" s="75"/>
      <c r="Q161" s="75"/>
      <c r="R161" s="75"/>
      <c r="S161" s="2056" t="str">
        <f>IF(AND(入力シート!$M$15&lt;&gt;"",項目マップ!C341&lt;&gt;""),項目マップ!C341,"")</f>
        <v/>
      </c>
      <c r="T161" s="2057"/>
      <c r="U161" s="2057"/>
      <c r="V161" s="2057"/>
      <c r="W161" s="2062"/>
      <c r="X161" s="2062"/>
      <c r="Y161" s="2063"/>
      <c r="Z161" s="75"/>
      <c r="AA161" s="1483" t="str">
        <f>IF(AND(入力シート!$M$15&lt;&gt;"",項目マップ!C338&lt;&gt;""),項目マップ!C338,"")</f>
        <v/>
      </c>
      <c r="AB161" s="1484"/>
      <c r="AC161" s="1485"/>
      <c r="AD161" s="75" t="s">
        <v>605</v>
      </c>
      <c r="AE161" s="36"/>
      <c r="AF161" s="36"/>
      <c r="AG161" s="36"/>
      <c r="AH161" s="75"/>
      <c r="AI161" s="75"/>
      <c r="AJ161" s="62"/>
      <c r="AK161" s="527"/>
    </row>
    <row r="162" spans="3:37" ht="15" customHeight="1" x14ac:dyDescent="0.4">
      <c r="C162" s="524"/>
      <c r="D162" s="75"/>
      <c r="E162" s="75"/>
      <c r="F162" s="75"/>
      <c r="G162" s="75"/>
      <c r="H162" s="75"/>
      <c r="I162" s="75"/>
      <c r="J162" s="75"/>
      <c r="K162" s="75"/>
      <c r="L162" s="75"/>
      <c r="M162" s="75"/>
      <c r="N162" s="75"/>
      <c r="O162" s="75"/>
      <c r="P162" s="75"/>
      <c r="Q162" s="75"/>
      <c r="R162" s="75"/>
      <c r="S162" s="528"/>
      <c r="T162" s="528"/>
      <c r="U162" s="528"/>
      <c r="V162" s="528"/>
      <c r="W162" s="528"/>
      <c r="X162" s="528"/>
      <c r="Y162" s="528"/>
      <c r="Z162" s="75"/>
      <c r="AA162" s="472"/>
      <c r="AB162" s="472"/>
      <c r="AC162" s="472"/>
      <c r="AD162" s="75"/>
      <c r="AE162" s="36"/>
      <c r="AF162" s="36"/>
      <c r="AG162" s="36"/>
      <c r="AH162" s="75"/>
      <c r="AI162" s="75"/>
      <c r="AJ162" s="62"/>
      <c r="AK162" s="527"/>
    </row>
    <row r="163" spans="3:37" ht="15" customHeight="1" x14ac:dyDescent="0.4">
      <c r="C163" s="524"/>
      <c r="D163" s="75"/>
      <c r="E163" s="75" t="s">
        <v>793</v>
      </c>
      <c r="F163" s="75"/>
      <c r="G163" s="75"/>
      <c r="H163" s="75"/>
      <c r="I163" s="2056" t="str">
        <f>IF(AND(入力シート!$M$15&lt;&gt;"",項目マップ!C324&lt;&gt;""),項目マップ!C324,"")</f>
        <v/>
      </c>
      <c r="J163" s="2057"/>
      <c r="K163" s="2057"/>
      <c r="L163" s="2057"/>
      <c r="M163" s="2057"/>
      <c r="N163" s="2057"/>
      <c r="O163" s="2057"/>
      <c r="P163" s="2057"/>
      <c r="Q163" s="2057"/>
      <c r="R163" s="2057"/>
      <c r="S163" s="2057"/>
      <c r="T163" s="2057"/>
      <c r="U163" s="2057"/>
      <c r="V163" s="2057"/>
      <c r="W163" s="2057"/>
      <c r="X163" s="2057"/>
      <c r="Y163" s="2057"/>
      <c r="Z163" s="2057"/>
      <c r="AA163" s="2057"/>
      <c r="AB163" s="2057"/>
      <c r="AC163" s="2058"/>
      <c r="AD163" s="75"/>
      <c r="AE163" s="36"/>
      <c r="AF163" s="36"/>
      <c r="AG163" s="36"/>
      <c r="AH163" s="75"/>
      <c r="AI163" s="75"/>
      <c r="AJ163" s="62"/>
      <c r="AK163" s="527"/>
    </row>
    <row r="164" spans="3:37" ht="15" customHeight="1" x14ac:dyDescent="0.4">
      <c r="C164" s="524"/>
      <c r="D164" s="75"/>
      <c r="E164" s="75"/>
      <c r="F164" s="75"/>
      <c r="G164" s="75"/>
      <c r="H164" s="75"/>
      <c r="I164" s="75"/>
      <c r="J164" s="75"/>
      <c r="K164" s="75"/>
      <c r="L164" s="75"/>
      <c r="M164" s="75"/>
      <c r="N164" s="75"/>
      <c r="O164" s="75"/>
      <c r="P164" s="75"/>
      <c r="Q164" s="75"/>
      <c r="R164" s="75"/>
      <c r="S164" s="528"/>
      <c r="T164" s="528"/>
      <c r="U164" s="528"/>
      <c r="V164" s="528"/>
      <c r="W164" s="528"/>
      <c r="X164" s="528"/>
      <c r="Y164" s="528"/>
      <c r="Z164" s="75"/>
      <c r="AA164" s="472"/>
      <c r="AB164" s="472"/>
      <c r="AC164" s="472"/>
      <c r="AD164" s="75"/>
      <c r="AE164" s="36"/>
      <c r="AF164" s="36"/>
      <c r="AG164" s="36"/>
      <c r="AH164" s="75"/>
      <c r="AI164" s="75"/>
      <c r="AJ164" s="62"/>
      <c r="AK164" s="527"/>
    </row>
    <row r="165" spans="3:37" ht="15" customHeight="1" x14ac:dyDescent="0.4">
      <c r="C165" s="529"/>
      <c r="D165" s="530"/>
      <c r="E165" s="530"/>
      <c r="F165" s="530"/>
      <c r="G165" s="530"/>
      <c r="H165" s="530"/>
      <c r="I165" s="530"/>
      <c r="J165" s="530"/>
      <c r="K165" s="530"/>
      <c r="L165" s="530"/>
      <c r="M165" s="530"/>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1"/>
    </row>
    <row r="166" spans="3:37" ht="15" customHeight="1" x14ac:dyDescent="0.4">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row>
    <row r="167" spans="3:37" ht="20.45" hidden="1" customHeight="1" x14ac:dyDescent="0.4">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row>
    <row r="168" spans="3:37" ht="15" customHeight="1" x14ac:dyDescent="0.4">
      <c r="C168" s="60" t="s">
        <v>310</v>
      </c>
      <c r="D168" s="1937" t="s">
        <v>359</v>
      </c>
      <c r="E168" s="1937"/>
      <c r="F168" s="1937"/>
      <c r="G168" s="1937"/>
      <c r="H168" s="1937"/>
      <c r="I168" s="1937"/>
      <c r="J168" s="1937"/>
      <c r="K168" s="1937"/>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7"/>
    </row>
    <row r="169" spans="3:37" ht="15" customHeight="1" x14ac:dyDescent="0.4">
      <c r="C169" s="50"/>
      <c r="D169" s="121" t="s">
        <v>524</v>
      </c>
      <c r="E169" s="122"/>
      <c r="F169" s="122"/>
      <c r="G169" s="122"/>
      <c r="H169" s="122"/>
      <c r="I169" s="122"/>
      <c r="J169" s="122"/>
      <c r="K169" s="122"/>
      <c r="L169" s="2180" t="str">
        <f>IF(AND(入力シート!M15&lt;&gt;"",項目マップ!C263&lt;&gt;""),TEXT(項目マップ!C263,"ggge年m月d日"),"")</f>
        <v/>
      </c>
      <c r="M169" s="2181"/>
      <c r="N169" s="2181"/>
      <c r="O169" s="2181"/>
      <c r="P169" s="2181"/>
      <c r="Q169" s="2181"/>
      <c r="R169" s="2181"/>
      <c r="S169" s="2181"/>
      <c r="T169" s="2181"/>
      <c r="U169" s="2181"/>
      <c r="V169" s="2181"/>
      <c r="W169" s="2181"/>
      <c r="X169" s="2181"/>
      <c r="Y169" s="2181"/>
      <c r="Z169" s="2181"/>
      <c r="AA169" s="2181"/>
      <c r="AB169" s="2181"/>
      <c r="AC169" s="2181"/>
      <c r="AD169" s="2181"/>
      <c r="AE169" s="2181"/>
      <c r="AF169" s="2181"/>
      <c r="AG169" s="2181"/>
      <c r="AH169" s="2181"/>
      <c r="AI169" s="2181"/>
      <c r="AJ169" s="2181"/>
      <c r="AK169" s="2182"/>
    </row>
    <row r="170" spans="3:37" ht="15" customHeight="1" x14ac:dyDescent="0.4">
      <c r="C170" s="72"/>
      <c r="D170" s="123" t="s">
        <v>525</v>
      </c>
      <c r="E170" s="124"/>
      <c r="F170" s="125"/>
      <c r="G170" s="125"/>
      <c r="H170" s="125"/>
      <c r="I170" s="125"/>
      <c r="J170" s="125"/>
      <c r="K170" s="125"/>
      <c r="L170" s="2177" t="str">
        <f>IF(AND(入力シート!M15&lt;&gt;"",項目マップ!C264&lt;&gt;""),TEXT(項目マップ!C264,"ggge年m月d日"),"")</f>
        <v/>
      </c>
      <c r="M170" s="2178"/>
      <c r="N170" s="2178"/>
      <c r="O170" s="2178"/>
      <c r="P170" s="2178"/>
      <c r="Q170" s="2178"/>
      <c r="R170" s="2178"/>
      <c r="S170" s="2178"/>
      <c r="T170" s="2178"/>
      <c r="U170" s="2178"/>
      <c r="V170" s="2178"/>
      <c r="W170" s="2178"/>
      <c r="X170" s="2178"/>
      <c r="Y170" s="2178"/>
      <c r="Z170" s="2178"/>
      <c r="AA170" s="2178"/>
      <c r="AB170" s="2178"/>
      <c r="AC170" s="2178"/>
      <c r="AD170" s="2178"/>
      <c r="AE170" s="2178"/>
      <c r="AF170" s="2178"/>
      <c r="AG170" s="2178"/>
      <c r="AH170" s="2178"/>
      <c r="AI170" s="2178"/>
      <c r="AJ170" s="2178"/>
      <c r="AK170" s="2179"/>
    </row>
    <row r="171" spans="3:37" ht="14.45" customHeight="1" x14ac:dyDescent="0.4">
      <c r="E171" s="75"/>
      <c r="N171" s="54"/>
      <c r="O171" s="54"/>
      <c r="P171" s="111"/>
      <c r="Q171" s="111"/>
      <c r="S171" s="112"/>
      <c r="T171" s="112"/>
      <c r="V171" s="18"/>
      <c r="W171" s="18"/>
    </row>
    <row r="172" spans="3:37" ht="15" customHeight="1" x14ac:dyDescent="0.4">
      <c r="C172" s="514" t="s">
        <v>661</v>
      </c>
      <c r="D172" s="75" t="s">
        <v>662</v>
      </c>
      <c r="E172" s="75"/>
      <c r="F172" s="75"/>
      <c r="G172" s="75"/>
      <c r="H172" s="75"/>
      <c r="I172" s="75"/>
      <c r="J172" s="75"/>
      <c r="K172" s="75"/>
      <c r="L172" s="515"/>
      <c r="M172" s="515"/>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5"/>
    </row>
    <row r="173" spans="3:37" ht="15" customHeight="1" x14ac:dyDescent="0.4">
      <c r="C173" s="2183" t="str">
        <f>IF(AND(入力シート!$M$15&lt;&gt;"",項目マップ!C265&lt;&gt;""),項目マップ!C265,"")</f>
        <v/>
      </c>
      <c r="D173" s="2184"/>
      <c r="E173" s="2184"/>
      <c r="F173" s="2184"/>
      <c r="G173" s="2184"/>
      <c r="H173" s="2184"/>
      <c r="I173" s="2184"/>
      <c r="J173" s="2184"/>
      <c r="K173" s="2184"/>
      <c r="L173" s="2184"/>
      <c r="M173" s="2184"/>
      <c r="N173" s="2184"/>
      <c r="O173" s="2184"/>
      <c r="P173" s="2184"/>
      <c r="Q173" s="2184"/>
      <c r="R173" s="2184"/>
      <c r="S173" s="2184"/>
      <c r="T173" s="2184"/>
      <c r="U173" s="2184"/>
      <c r="V173" s="2184"/>
      <c r="W173" s="2184"/>
      <c r="X173" s="2184"/>
      <c r="Y173" s="2184"/>
      <c r="Z173" s="2184"/>
      <c r="AA173" s="2184"/>
      <c r="AB173" s="2184"/>
      <c r="AC173" s="2184"/>
      <c r="AD173" s="2184"/>
      <c r="AE173" s="2184"/>
      <c r="AF173" s="2184"/>
      <c r="AG173" s="2184"/>
      <c r="AH173" s="2184"/>
      <c r="AI173" s="2184"/>
      <c r="AJ173" s="2184"/>
      <c r="AK173" s="2185"/>
    </row>
    <row r="174" spans="3:37" ht="15" customHeight="1" x14ac:dyDescent="0.4">
      <c r="C174" s="2186"/>
      <c r="D174" s="2187"/>
      <c r="E174" s="2187"/>
      <c r="F174" s="2187"/>
      <c r="G174" s="2187"/>
      <c r="H174" s="2187"/>
      <c r="I174" s="2187"/>
      <c r="J174" s="2187"/>
      <c r="K174" s="2187"/>
      <c r="L174" s="2187"/>
      <c r="M174" s="2187"/>
      <c r="N174" s="2187"/>
      <c r="O174" s="2187"/>
      <c r="P174" s="2187"/>
      <c r="Q174" s="2187"/>
      <c r="R174" s="2187"/>
      <c r="S174" s="2187"/>
      <c r="T174" s="2187"/>
      <c r="U174" s="2187"/>
      <c r="V174" s="2187"/>
      <c r="W174" s="2187"/>
      <c r="X174" s="2187"/>
      <c r="Y174" s="2187"/>
      <c r="Z174" s="2187"/>
      <c r="AA174" s="2187"/>
      <c r="AB174" s="2187"/>
      <c r="AC174" s="2187"/>
      <c r="AD174" s="2187"/>
      <c r="AE174" s="2187"/>
      <c r="AF174" s="2187"/>
      <c r="AG174" s="2187"/>
      <c r="AH174" s="2187"/>
      <c r="AI174" s="2187"/>
      <c r="AJ174" s="2187"/>
      <c r="AK174" s="2188"/>
    </row>
    <row r="175" spans="3:37" ht="15" customHeight="1" x14ac:dyDescent="0.4">
      <c r="C175" s="2186"/>
      <c r="D175" s="2187"/>
      <c r="E175" s="2187"/>
      <c r="F175" s="2187"/>
      <c r="G175" s="2187"/>
      <c r="H175" s="2187"/>
      <c r="I175" s="2187"/>
      <c r="J175" s="2187"/>
      <c r="K175" s="2187"/>
      <c r="L175" s="2187"/>
      <c r="M175" s="2187"/>
      <c r="N175" s="2187"/>
      <c r="O175" s="2187"/>
      <c r="P175" s="2187"/>
      <c r="Q175" s="2187"/>
      <c r="R175" s="2187"/>
      <c r="S175" s="2187"/>
      <c r="T175" s="2187"/>
      <c r="U175" s="2187"/>
      <c r="V175" s="2187"/>
      <c r="W175" s="2187"/>
      <c r="X175" s="2187"/>
      <c r="Y175" s="2187"/>
      <c r="Z175" s="2187"/>
      <c r="AA175" s="2187"/>
      <c r="AB175" s="2187"/>
      <c r="AC175" s="2187"/>
      <c r="AD175" s="2187"/>
      <c r="AE175" s="2187"/>
      <c r="AF175" s="2187"/>
      <c r="AG175" s="2187"/>
      <c r="AH175" s="2187"/>
      <c r="AI175" s="2187"/>
      <c r="AJ175" s="2187"/>
      <c r="AK175" s="2188"/>
    </row>
    <row r="176" spans="3:37" ht="15" customHeight="1" x14ac:dyDescent="0.4">
      <c r="C176" s="2186"/>
      <c r="D176" s="2187"/>
      <c r="E176" s="2187"/>
      <c r="F176" s="2187"/>
      <c r="G176" s="2187"/>
      <c r="H176" s="2187"/>
      <c r="I176" s="2187"/>
      <c r="J176" s="2187"/>
      <c r="K176" s="2187"/>
      <c r="L176" s="2187"/>
      <c r="M176" s="2187"/>
      <c r="N176" s="2187"/>
      <c r="O176" s="2187"/>
      <c r="P176" s="2187"/>
      <c r="Q176" s="2187"/>
      <c r="R176" s="2187"/>
      <c r="S176" s="2187"/>
      <c r="T176" s="2187"/>
      <c r="U176" s="2187"/>
      <c r="V176" s="2187"/>
      <c r="W176" s="2187"/>
      <c r="X176" s="2187"/>
      <c r="Y176" s="2187"/>
      <c r="Z176" s="2187"/>
      <c r="AA176" s="2187"/>
      <c r="AB176" s="2187"/>
      <c r="AC176" s="2187"/>
      <c r="AD176" s="2187"/>
      <c r="AE176" s="2187"/>
      <c r="AF176" s="2187"/>
      <c r="AG176" s="2187"/>
      <c r="AH176" s="2187"/>
      <c r="AI176" s="2187"/>
      <c r="AJ176" s="2187"/>
      <c r="AK176" s="2188"/>
    </row>
    <row r="177" spans="2:38" ht="15" customHeight="1" x14ac:dyDescent="0.4">
      <c r="C177" s="2186"/>
      <c r="D177" s="2187"/>
      <c r="E177" s="2187"/>
      <c r="F177" s="2187"/>
      <c r="G177" s="2187"/>
      <c r="H177" s="2187"/>
      <c r="I177" s="2187"/>
      <c r="J177" s="2187"/>
      <c r="K177" s="2187"/>
      <c r="L177" s="2187"/>
      <c r="M177" s="2187"/>
      <c r="N177" s="2187"/>
      <c r="O177" s="2187"/>
      <c r="P177" s="2187"/>
      <c r="Q177" s="2187"/>
      <c r="R177" s="2187"/>
      <c r="S177" s="2187"/>
      <c r="T177" s="2187"/>
      <c r="U177" s="2187"/>
      <c r="V177" s="2187"/>
      <c r="W177" s="2187"/>
      <c r="X177" s="2187"/>
      <c r="Y177" s="2187"/>
      <c r="Z177" s="2187"/>
      <c r="AA177" s="2187"/>
      <c r="AB177" s="2187"/>
      <c r="AC177" s="2187"/>
      <c r="AD177" s="2187"/>
      <c r="AE177" s="2187"/>
      <c r="AF177" s="2187"/>
      <c r="AG177" s="2187"/>
      <c r="AH177" s="2187"/>
      <c r="AI177" s="2187"/>
      <c r="AJ177" s="2187"/>
      <c r="AK177" s="2188"/>
    </row>
    <row r="178" spans="2:38" ht="15" customHeight="1" x14ac:dyDescent="0.4">
      <c r="C178" s="2189"/>
      <c r="D178" s="2190"/>
      <c r="E178" s="2190"/>
      <c r="F178" s="2190"/>
      <c r="G178" s="2190"/>
      <c r="H178" s="2190"/>
      <c r="I178" s="2190"/>
      <c r="J178" s="2190"/>
      <c r="K178" s="2190"/>
      <c r="L178" s="2190"/>
      <c r="M178" s="2190"/>
      <c r="N178" s="2190"/>
      <c r="O178" s="2190"/>
      <c r="P178" s="2190"/>
      <c r="Q178" s="2190"/>
      <c r="R178" s="2190"/>
      <c r="S178" s="2190"/>
      <c r="T178" s="2190"/>
      <c r="U178" s="2190"/>
      <c r="V178" s="2190"/>
      <c r="W178" s="2190"/>
      <c r="X178" s="2190"/>
      <c r="Y178" s="2190"/>
      <c r="Z178" s="2190"/>
      <c r="AA178" s="2190"/>
      <c r="AB178" s="2190"/>
      <c r="AC178" s="2190"/>
      <c r="AD178" s="2190"/>
      <c r="AE178" s="2190"/>
      <c r="AF178" s="2190"/>
      <c r="AG178" s="2190"/>
      <c r="AH178" s="2190"/>
      <c r="AI178" s="2190"/>
      <c r="AJ178" s="2190"/>
      <c r="AK178" s="2191"/>
    </row>
    <row r="179" spans="2:38" ht="15" customHeight="1" x14ac:dyDescent="0.4">
      <c r="E179" s="75"/>
      <c r="N179" s="54"/>
      <c r="O179" s="54"/>
      <c r="P179" s="111"/>
      <c r="Q179" s="111"/>
      <c r="S179" s="112"/>
      <c r="T179" s="112"/>
      <c r="V179" s="18"/>
      <c r="W179" s="18"/>
    </row>
    <row r="180" spans="2:38" ht="21.95" hidden="1" customHeight="1" x14ac:dyDescent="0.4">
      <c r="E180" s="75"/>
      <c r="N180" s="54"/>
      <c r="O180" s="54"/>
      <c r="P180" s="111"/>
      <c r="Q180" s="111"/>
      <c r="S180" s="112"/>
      <c r="T180" s="112"/>
      <c r="V180" s="18"/>
      <c r="W180" s="18"/>
    </row>
    <row r="181" spans="2:38" ht="23.45" hidden="1" customHeight="1" x14ac:dyDescent="0.4"/>
    <row r="182" spans="2:38" ht="14.1" customHeight="1" x14ac:dyDescent="0.4">
      <c r="B182" s="1537" t="s">
        <v>340</v>
      </c>
      <c r="C182" s="1537"/>
      <c r="D182" s="1537"/>
      <c r="E182" s="1537"/>
      <c r="F182" s="1538"/>
      <c r="G182" s="1538"/>
      <c r="H182" s="1538"/>
      <c r="I182" s="1538"/>
      <c r="J182" s="1538"/>
      <c r="K182" s="1538"/>
      <c r="L182" s="1538"/>
      <c r="M182" s="1538"/>
      <c r="N182" s="1538"/>
      <c r="O182" s="1538"/>
      <c r="P182" s="1538"/>
      <c r="Q182" s="1538"/>
      <c r="R182" s="1538"/>
      <c r="S182" s="1538"/>
      <c r="T182" s="1538"/>
      <c r="U182" s="1538"/>
      <c r="V182" s="1538"/>
      <c r="W182" s="1538"/>
      <c r="X182" s="1538"/>
      <c r="Y182" s="1538"/>
      <c r="Z182" s="1538"/>
      <c r="AA182" s="1538"/>
      <c r="AB182" s="1538"/>
      <c r="AC182" s="1538"/>
      <c r="AD182" s="1538"/>
      <c r="AE182" s="1538"/>
      <c r="AF182" s="1538"/>
      <c r="AG182" s="1538"/>
      <c r="AH182" s="1538"/>
      <c r="AI182" s="1538"/>
      <c r="AJ182" s="1538"/>
      <c r="AK182" s="1539" t="s">
        <v>789</v>
      </c>
      <c r="AL182" s="1539"/>
    </row>
    <row r="183" spans="2:38" ht="14.1" customHeight="1" x14ac:dyDescent="0.4">
      <c r="B183" s="54"/>
      <c r="C183" s="54"/>
      <c r="D183" s="54"/>
      <c r="E183" s="54"/>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01"/>
      <c r="AL183" s="101"/>
    </row>
    <row r="184" spans="2:38" ht="14.1" hidden="1" customHeight="1" x14ac:dyDescent="0.4">
      <c r="B184" s="54"/>
      <c r="C184" s="54"/>
      <c r="D184" s="54"/>
      <c r="E184" s="54"/>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01"/>
      <c r="AL184" s="101"/>
    </row>
    <row r="185" spans="2:38" ht="9" hidden="1" customHeight="1" x14ac:dyDescent="0.4">
      <c r="B185" s="54"/>
      <c r="C185" s="54"/>
      <c r="D185" s="54"/>
      <c r="E185" s="54"/>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01"/>
      <c r="AL185" s="101"/>
    </row>
    <row r="186" spans="2:38" ht="17.100000000000001" customHeight="1" x14ac:dyDescent="0.4">
      <c r="B186" s="1498" t="s">
        <v>614</v>
      </c>
      <c r="C186" s="1498"/>
      <c r="D186" s="1498"/>
      <c r="E186" s="1498"/>
      <c r="F186" s="1498"/>
      <c r="G186" s="1498"/>
      <c r="H186" s="1498"/>
      <c r="I186" s="1498"/>
      <c r="J186" s="1498"/>
      <c r="K186" s="1498"/>
      <c r="L186" s="1498"/>
      <c r="M186" s="1498"/>
      <c r="N186" s="1498"/>
      <c r="O186" s="1498"/>
      <c r="P186" s="1498"/>
      <c r="Q186" s="1498"/>
      <c r="R186" s="1498"/>
      <c r="S186" s="1498"/>
      <c r="T186" s="1498"/>
      <c r="U186" s="1498"/>
      <c r="V186" s="1498"/>
      <c r="W186" s="1498"/>
      <c r="X186" s="1498"/>
      <c r="Y186" s="1498"/>
      <c r="Z186" s="1498"/>
      <c r="AA186" s="1498"/>
      <c r="AB186" s="1498"/>
      <c r="AC186" s="1498"/>
      <c r="AD186" s="1498"/>
      <c r="AE186" s="1498"/>
      <c r="AF186" s="1498"/>
      <c r="AG186" s="1498"/>
      <c r="AH186" s="1498"/>
      <c r="AI186" s="1498"/>
      <c r="AJ186" s="1498"/>
      <c r="AK186" s="1498"/>
      <c r="AL186" s="1498"/>
    </row>
    <row r="187" spans="2:38" ht="5.0999999999999996" customHeight="1" x14ac:dyDescent="0.4"/>
    <row r="188" spans="2:38" ht="18" customHeight="1" x14ac:dyDescent="0.4">
      <c r="C188" s="249" t="s">
        <v>270</v>
      </c>
      <c r="D188" s="1499" t="s">
        <v>329</v>
      </c>
      <c r="E188" s="1499"/>
      <c r="F188" s="1499"/>
      <c r="G188" s="1499"/>
      <c r="H188" s="1499"/>
      <c r="I188" s="1499"/>
      <c r="J188" s="1499"/>
      <c r="K188" s="1499"/>
      <c r="L188" s="1499"/>
      <c r="M188" s="1499"/>
      <c r="N188" s="1499"/>
      <c r="O188" s="1499"/>
      <c r="P188" s="1499"/>
      <c r="Q188" s="1499"/>
      <c r="R188" s="1499"/>
      <c r="S188" s="1499"/>
      <c r="T188" s="1499"/>
      <c r="U188" s="1499"/>
      <c r="V188" s="1499"/>
      <c r="W188" s="1499"/>
      <c r="X188" s="1499"/>
      <c r="Y188" s="1499"/>
      <c r="Z188" s="1499"/>
      <c r="AA188" s="1499"/>
      <c r="AB188" s="1499"/>
      <c r="AC188" s="1499"/>
      <c r="AD188" s="1499"/>
      <c r="AE188" s="1499"/>
      <c r="AF188" s="1500" t="s">
        <v>330</v>
      </c>
      <c r="AG188" s="1500"/>
      <c r="AH188" s="1500"/>
      <c r="AI188" s="1500"/>
      <c r="AJ188" s="1500"/>
      <c r="AK188" s="1501"/>
    </row>
    <row r="189" spans="2:38" ht="14.1" customHeight="1" x14ac:dyDescent="0.4">
      <c r="C189" s="76"/>
      <c r="D189" s="1907" t="s">
        <v>360</v>
      </c>
      <c r="E189" s="1500"/>
      <c r="F189" s="1500"/>
      <c r="G189" s="1500"/>
      <c r="H189" s="1500"/>
      <c r="I189" s="1501"/>
      <c r="J189" s="1617" t="s">
        <v>78</v>
      </c>
      <c r="K189" s="1618"/>
      <c r="L189" s="1618"/>
      <c r="M189" s="1618"/>
      <c r="N189" s="1618"/>
      <c r="O189" s="1619"/>
      <c r="P189" s="2024" t="s">
        <v>430</v>
      </c>
      <c r="Q189" s="2024"/>
      <c r="R189" s="2024"/>
      <c r="S189" s="2024"/>
      <c r="T189" s="2024"/>
      <c r="U189" s="2120"/>
      <c r="V189" s="2121" t="s">
        <v>25</v>
      </c>
      <c r="W189" s="2024"/>
      <c r="X189" s="2024"/>
      <c r="Y189" s="2024"/>
      <c r="Z189" s="2024"/>
      <c r="AA189" s="2120"/>
      <c r="AB189" s="2122" t="s">
        <v>26</v>
      </c>
      <c r="AC189" s="2123"/>
      <c r="AD189" s="2124"/>
      <c r="AE189" s="2125" t="s">
        <v>361</v>
      </c>
      <c r="AF189" s="2123"/>
      <c r="AG189" s="2123"/>
      <c r="AH189" s="2123"/>
      <c r="AI189" s="2123"/>
      <c r="AJ189" s="2123"/>
      <c r="AK189" s="2126"/>
    </row>
    <row r="190" spans="2:38" ht="14.1" customHeight="1" x14ac:dyDescent="0.4">
      <c r="C190" s="53"/>
      <c r="D190" s="1576"/>
      <c r="E190" s="1495"/>
      <c r="F190" s="1495"/>
      <c r="G190" s="1495"/>
      <c r="H190" s="1495"/>
      <c r="I190" s="1664"/>
      <c r="J190" s="2127" t="s">
        <v>79</v>
      </c>
      <c r="K190" s="2128"/>
      <c r="L190" s="2128"/>
      <c r="M190" s="2128"/>
      <c r="N190" s="2128"/>
      <c r="O190" s="2129"/>
      <c r="P190" s="2130" t="str">
        <f>IF(AND(入力シート!M15&lt;&gt;"",項目マップ!C136&lt;&gt;""),項目マップ!C136,"")</f>
        <v/>
      </c>
      <c r="Q190" s="2131"/>
      <c r="R190" s="2131"/>
      <c r="S190" s="2131"/>
      <c r="T190" s="2131"/>
      <c r="U190" s="2131"/>
      <c r="V190" s="2130" t="str">
        <f>IF(AND(入力シート!M15&lt;&gt;"",項目マップ!C139&lt;&gt;""),項目マップ!C139,"")</f>
        <v/>
      </c>
      <c r="W190" s="2131"/>
      <c r="X190" s="2131"/>
      <c r="Y190" s="2131"/>
      <c r="Z190" s="2131"/>
      <c r="AA190" s="2131"/>
      <c r="AB190" s="2138"/>
      <c r="AC190" s="2139"/>
      <c r="AD190" s="2140"/>
      <c r="AE190" s="2147" t="str">
        <f>IF(AND(入力シート!M15&lt;&gt;"",項目マップ!C143&lt;&gt;""),項目マップ!C143,"")</f>
        <v/>
      </c>
      <c r="AF190" s="2148"/>
      <c r="AG190" s="2148"/>
      <c r="AH190" s="2148"/>
      <c r="AI190" s="2148"/>
      <c r="AJ190" s="2148"/>
      <c r="AK190" s="2149"/>
    </row>
    <row r="191" spans="2:38" ht="14.1" customHeight="1" x14ac:dyDescent="0.4">
      <c r="C191" s="53"/>
      <c r="D191" s="1576"/>
      <c r="E191" s="1495"/>
      <c r="F191" s="1495"/>
      <c r="G191" s="1495"/>
      <c r="H191" s="1495"/>
      <c r="I191" s="1664"/>
      <c r="J191" s="2150" t="s">
        <v>80</v>
      </c>
      <c r="K191" s="2151"/>
      <c r="L191" s="2151"/>
      <c r="M191" s="2151"/>
      <c r="N191" s="2151"/>
      <c r="O191" s="2152"/>
      <c r="P191" s="2173" t="str">
        <f>IF(AND(入力シート!M15&lt;&gt;"",項目マップ!C137&lt;&gt;""),項目マップ!C137,"")</f>
        <v/>
      </c>
      <c r="Q191" s="2174"/>
      <c r="R191" s="2174"/>
      <c r="S191" s="2174"/>
      <c r="T191" s="2174"/>
      <c r="U191" s="2174"/>
      <c r="V191" s="2130" t="str">
        <f>IF(AND(入力シート!M15&lt;&gt;"",項目マップ!C140&lt;&gt;""),項目マップ!C140,"")</f>
        <v/>
      </c>
      <c r="W191" s="2131"/>
      <c r="X191" s="2131"/>
      <c r="Y191" s="2131"/>
      <c r="Z191" s="2131"/>
      <c r="AA191" s="2131"/>
      <c r="AB191" s="2141"/>
      <c r="AC191" s="2142"/>
      <c r="AD191" s="2143"/>
      <c r="AE191" s="2147" t="str">
        <f>IF(AND(入力シート!M15&lt;&gt;"",項目マップ!C144&lt;&gt;""),項目マップ!C144,"")</f>
        <v/>
      </c>
      <c r="AF191" s="2148"/>
      <c r="AG191" s="2148"/>
      <c r="AH191" s="2148"/>
      <c r="AI191" s="2148"/>
      <c r="AJ191" s="2148"/>
      <c r="AK191" s="2149"/>
    </row>
    <row r="192" spans="2:38" ht="14.1" customHeight="1" x14ac:dyDescent="0.4">
      <c r="C192" s="76"/>
      <c r="D192" s="1576"/>
      <c r="E192" s="1495"/>
      <c r="F192" s="1495"/>
      <c r="G192" s="1495"/>
      <c r="H192" s="1495"/>
      <c r="I192" s="1664"/>
      <c r="J192" s="2156" t="s">
        <v>81</v>
      </c>
      <c r="K192" s="2157"/>
      <c r="L192" s="2157"/>
      <c r="M192" s="2157"/>
      <c r="N192" s="2157"/>
      <c r="O192" s="2158"/>
      <c r="P192" s="2175" t="str">
        <f>IF(AND(入力シート!M15&lt;&gt;"",項目マップ!C138&lt;&gt;""),項目マップ!C138,"")</f>
        <v/>
      </c>
      <c r="Q192" s="2176"/>
      <c r="R192" s="2176"/>
      <c r="S192" s="2176"/>
      <c r="T192" s="2176"/>
      <c r="U192" s="2176"/>
      <c r="V192" s="2168" t="str">
        <f>IF(AND(入力シート!M15&lt;&gt;"",項目マップ!C141&lt;&gt;""),項目マップ!C141,"")</f>
        <v/>
      </c>
      <c r="W192" s="2169"/>
      <c r="X192" s="2169"/>
      <c r="Y192" s="2169"/>
      <c r="Z192" s="2169"/>
      <c r="AA192" s="2169"/>
      <c r="AB192" s="2144"/>
      <c r="AC192" s="2145"/>
      <c r="AD192" s="2146"/>
      <c r="AE192" s="2170" t="str">
        <f>IF(AND(入力シート!M15&lt;&gt;"",項目マップ!C145&lt;&gt;""),項目マップ!C145,"")</f>
        <v/>
      </c>
      <c r="AF192" s="2171"/>
      <c r="AG192" s="2171"/>
      <c r="AH192" s="2171"/>
      <c r="AI192" s="2171"/>
      <c r="AJ192" s="2171"/>
      <c r="AK192" s="2172"/>
    </row>
    <row r="193" spans="3:37" ht="14.1" customHeight="1" x14ac:dyDescent="0.4">
      <c r="C193" s="126"/>
      <c r="D193" s="2109"/>
      <c r="E193" s="2110"/>
      <c r="F193" s="2110"/>
      <c r="G193" s="2110"/>
      <c r="H193" s="2110"/>
      <c r="I193" s="2111"/>
      <c r="J193" s="1617" t="s">
        <v>82</v>
      </c>
      <c r="K193" s="1618"/>
      <c r="L193" s="1618"/>
      <c r="M193" s="1618"/>
      <c r="N193" s="1618"/>
      <c r="O193" s="1619"/>
      <c r="P193" s="2162" t="str">
        <f>IF(AND(入力シート!M15&lt;&gt;"",項目マップ!C146&lt;&gt;""),項目マップ!C146,"")</f>
        <v/>
      </c>
      <c r="Q193" s="2163"/>
      <c r="R193" s="2163"/>
      <c r="S193" s="2163"/>
      <c r="T193" s="2163"/>
      <c r="U193" s="2163"/>
      <c r="V193" s="2162" t="str">
        <f>IF(AND(入力シート!M15&lt;&gt;"",項目マップ!C147&lt;&gt;""),項目マップ!C147,"")</f>
        <v/>
      </c>
      <c r="W193" s="2163"/>
      <c r="X193" s="2163"/>
      <c r="Y193" s="2163"/>
      <c r="Z193" s="2163"/>
      <c r="AA193" s="2163"/>
      <c r="AB193" s="2164" t="str">
        <f>IF(AND(入力シート!M15&lt;&gt;"",項目マップ!C142&lt;&gt;""),項目マップ!C142,"")</f>
        <v/>
      </c>
      <c r="AC193" s="2164"/>
      <c r="AD193" s="2164"/>
      <c r="AE193" s="2165" t="str">
        <f>IF(AND(入力シート!M15&lt;&gt;"",項目マップ!C148&lt;&gt;""),項目マップ!C148,"")</f>
        <v/>
      </c>
      <c r="AF193" s="2166"/>
      <c r="AG193" s="2166"/>
      <c r="AH193" s="2166"/>
      <c r="AI193" s="2166"/>
      <c r="AJ193" s="2166"/>
      <c r="AK193" s="2167"/>
    </row>
    <row r="194" spans="3:37" ht="14.1" customHeight="1" x14ac:dyDescent="0.4">
      <c r="C194" s="126"/>
      <c r="D194" s="2112" t="s">
        <v>362</v>
      </c>
      <c r="E194" s="2113"/>
      <c r="F194" s="2113"/>
      <c r="G194" s="2113"/>
      <c r="H194" s="2113"/>
      <c r="I194" s="2114"/>
      <c r="J194" s="1617" t="s">
        <v>78</v>
      </c>
      <c r="K194" s="1618"/>
      <c r="L194" s="1618"/>
      <c r="M194" s="1618"/>
      <c r="N194" s="1618"/>
      <c r="O194" s="1619"/>
      <c r="P194" s="2024" t="s">
        <v>24</v>
      </c>
      <c r="Q194" s="2024"/>
      <c r="R194" s="2024"/>
      <c r="S194" s="2024"/>
      <c r="T194" s="2024"/>
      <c r="U194" s="2120"/>
      <c r="V194" s="2121" t="s">
        <v>25</v>
      </c>
      <c r="W194" s="2024"/>
      <c r="X194" s="2024"/>
      <c r="Y194" s="2024"/>
      <c r="Z194" s="2024"/>
      <c r="AA194" s="2120"/>
      <c r="AB194" s="2122" t="s">
        <v>26</v>
      </c>
      <c r="AC194" s="2123"/>
      <c r="AD194" s="2124"/>
      <c r="AE194" s="2125" t="s">
        <v>364</v>
      </c>
      <c r="AF194" s="2123"/>
      <c r="AG194" s="2123"/>
      <c r="AH194" s="2123"/>
      <c r="AI194" s="2123"/>
      <c r="AJ194" s="2123"/>
      <c r="AK194" s="2126"/>
    </row>
    <row r="195" spans="3:37" ht="14.1" customHeight="1" x14ac:dyDescent="0.4">
      <c r="C195" s="126"/>
      <c r="D195" s="2115"/>
      <c r="E195" s="1751"/>
      <c r="F195" s="1751"/>
      <c r="G195" s="1751"/>
      <c r="H195" s="1751"/>
      <c r="I195" s="2116"/>
      <c r="J195" s="2127" t="s">
        <v>79</v>
      </c>
      <c r="K195" s="2128"/>
      <c r="L195" s="2128"/>
      <c r="M195" s="2128"/>
      <c r="N195" s="2128"/>
      <c r="O195" s="2129"/>
      <c r="P195" s="2130" t="str">
        <f>IF(AND(入力シート!M15&lt;&gt;"",項目マップ!C245&lt;&gt;""),項目マップ!C245,"")</f>
        <v/>
      </c>
      <c r="Q195" s="2131"/>
      <c r="R195" s="2131"/>
      <c r="S195" s="2131"/>
      <c r="T195" s="2131"/>
      <c r="U195" s="2131"/>
      <c r="V195" s="2131" t="str">
        <f>IF(AND(入力シート!M15&lt;&gt;"",項目マップ!C248&lt;&gt;""),項目マップ!C248,"")</f>
        <v/>
      </c>
      <c r="W195" s="2131"/>
      <c r="X195" s="2131"/>
      <c r="Y195" s="2131"/>
      <c r="Z195" s="2131"/>
      <c r="AA195" s="2131"/>
      <c r="AB195" s="2138"/>
      <c r="AC195" s="2139"/>
      <c r="AD195" s="2140"/>
      <c r="AE195" s="2147" t="str">
        <f>IF(AND(入力シート!M15&lt;&gt;"",項目マップ!C252&lt;&gt;""),項目マップ!C252,"")</f>
        <v/>
      </c>
      <c r="AF195" s="2148"/>
      <c r="AG195" s="2148"/>
      <c r="AH195" s="2148"/>
      <c r="AI195" s="2148"/>
      <c r="AJ195" s="2148"/>
      <c r="AK195" s="2149"/>
    </row>
    <row r="196" spans="3:37" ht="14.1" customHeight="1" x14ac:dyDescent="0.4">
      <c r="C196" s="126"/>
      <c r="D196" s="2115"/>
      <c r="E196" s="1751"/>
      <c r="F196" s="1751"/>
      <c r="G196" s="1751"/>
      <c r="H196" s="1751"/>
      <c r="I196" s="2116"/>
      <c r="J196" s="2150" t="s">
        <v>80</v>
      </c>
      <c r="K196" s="2151"/>
      <c r="L196" s="2151"/>
      <c r="M196" s="2151"/>
      <c r="N196" s="2151"/>
      <c r="O196" s="2152"/>
      <c r="P196" s="2130" t="str">
        <f>IF(AND(入力シート!M15&lt;&gt;"",項目マップ!C246&lt;&gt;""),項目マップ!C246,"")</f>
        <v/>
      </c>
      <c r="Q196" s="2131"/>
      <c r="R196" s="2131"/>
      <c r="S196" s="2131"/>
      <c r="T196" s="2131"/>
      <c r="U196" s="2131"/>
      <c r="V196" s="2131" t="str">
        <f>IF(AND(入力シート!M15&lt;&gt;"",項目マップ!C249&lt;&gt;""),項目マップ!C249,"")</f>
        <v/>
      </c>
      <c r="W196" s="2131"/>
      <c r="X196" s="2131"/>
      <c r="Y196" s="2131"/>
      <c r="Z196" s="2131"/>
      <c r="AA196" s="2131"/>
      <c r="AB196" s="2141"/>
      <c r="AC196" s="2142"/>
      <c r="AD196" s="2143"/>
      <c r="AE196" s="2147" t="str">
        <f>IF(AND(入力シート!M15&lt;&gt;"",項目マップ!C253&lt;&gt;""),項目マップ!C253,"")</f>
        <v/>
      </c>
      <c r="AF196" s="2148"/>
      <c r="AG196" s="2148"/>
      <c r="AH196" s="2148"/>
      <c r="AI196" s="2148"/>
      <c r="AJ196" s="2148"/>
      <c r="AK196" s="2149"/>
    </row>
    <row r="197" spans="3:37" ht="14.1" customHeight="1" x14ac:dyDescent="0.4">
      <c r="C197" s="126"/>
      <c r="D197" s="2115"/>
      <c r="E197" s="1751"/>
      <c r="F197" s="1751"/>
      <c r="G197" s="1751"/>
      <c r="H197" s="1751"/>
      <c r="I197" s="2116"/>
      <c r="J197" s="2156" t="s">
        <v>81</v>
      </c>
      <c r="K197" s="2157"/>
      <c r="L197" s="2157"/>
      <c r="M197" s="2157"/>
      <c r="N197" s="2157"/>
      <c r="O197" s="2158"/>
      <c r="P197" s="2168" t="str">
        <f>IF(AND(入力シート!M15&lt;&gt;"",項目マップ!C247&lt;&gt;""),項目マップ!C247,"")</f>
        <v/>
      </c>
      <c r="Q197" s="2169"/>
      <c r="R197" s="2169"/>
      <c r="S197" s="2169"/>
      <c r="T197" s="2169"/>
      <c r="U197" s="2169"/>
      <c r="V197" s="2169" t="str">
        <f>IF(AND(入力シート!M15&lt;&gt;"",項目マップ!C250&lt;&gt;""),項目マップ!C250,"")</f>
        <v/>
      </c>
      <c r="W197" s="2169"/>
      <c r="X197" s="2169"/>
      <c r="Y197" s="2169"/>
      <c r="Z197" s="2169"/>
      <c r="AA197" s="2169"/>
      <c r="AB197" s="2144"/>
      <c r="AC197" s="2145"/>
      <c r="AD197" s="2146"/>
      <c r="AE197" s="2170" t="str">
        <f>IF(AND(入力シート!M15&lt;&gt;"",項目マップ!C254&lt;&gt;""),項目マップ!C254,"")</f>
        <v/>
      </c>
      <c r="AF197" s="2171"/>
      <c r="AG197" s="2171"/>
      <c r="AH197" s="2171"/>
      <c r="AI197" s="2171"/>
      <c r="AJ197" s="2171"/>
      <c r="AK197" s="2172"/>
    </row>
    <row r="198" spans="3:37" ht="14.1" customHeight="1" x14ac:dyDescent="0.4">
      <c r="C198" s="126"/>
      <c r="D198" s="2117"/>
      <c r="E198" s="2118"/>
      <c r="F198" s="2118"/>
      <c r="G198" s="2118"/>
      <c r="H198" s="2118"/>
      <c r="I198" s="2119"/>
      <c r="J198" s="1617" t="s">
        <v>82</v>
      </c>
      <c r="K198" s="1618"/>
      <c r="L198" s="1618"/>
      <c r="M198" s="1618"/>
      <c r="N198" s="1618"/>
      <c r="O198" s="1619"/>
      <c r="P198" s="2162" t="str">
        <f>IF(AND(入力シート!M15&lt;&gt;"",項目マップ!C255&lt;&gt;""),項目マップ!C255,"")</f>
        <v/>
      </c>
      <c r="Q198" s="2163"/>
      <c r="R198" s="2163"/>
      <c r="S198" s="2163"/>
      <c r="T198" s="2163"/>
      <c r="U198" s="2163"/>
      <c r="V198" s="2163" t="str">
        <f>IF(AND(入力シート!M15&lt;&gt;"",項目マップ!C256&lt;&gt;""),項目マップ!C256,"")</f>
        <v/>
      </c>
      <c r="W198" s="2163"/>
      <c r="X198" s="2163"/>
      <c r="Y198" s="2163"/>
      <c r="Z198" s="2163"/>
      <c r="AA198" s="2163"/>
      <c r="AB198" s="2164" t="str">
        <f>IF(AND(入力シート!M15&lt;&gt;"",項目マップ!C251&lt;&gt;""),項目マップ!C251,"")</f>
        <v/>
      </c>
      <c r="AC198" s="2164"/>
      <c r="AD198" s="2164"/>
      <c r="AE198" s="2165" t="str">
        <f>IF(AND(入力シート!M15&lt;&gt;"",項目マップ!C257&lt;&gt;""),項目マップ!C257,"")</f>
        <v/>
      </c>
      <c r="AF198" s="2166"/>
      <c r="AG198" s="2166"/>
      <c r="AH198" s="2166"/>
      <c r="AI198" s="2166"/>
      <c r="AJ198" s="2166"/>
      <c r="AK198" s="2167"/>
    </row>
    <row r="199" spans="3:37" ht="5.0999999999999996" customHeight="1" x14ac:dyDescent="0.4">
      <c r="C199" s="126"/>
      <c r="D199" s="249"/>
      <c r="E199" s="245"/>
      <c r="F199" s="245"/>
      <c r="G199" s="245"/>
      <c r="H199" s="245"/>
      <c r="I199" s="245"/>
      <c r="J199" s="245"/>
      <c r="K199" s="245"/>
      <c r="L199" s="245"/>
      <c r="M199" s="245"/>
      <c r="N199" s="245"/>
      <c r="O199" s="245"/>
      <c r="P199" s="40"/>
      <c r="Q199" s="40"/>
      <c r="R199" s="40"/>
      <c r="S199" s="40"/>
      <c r="T199" s="40"/>
      <c r="U199" s="40"/>
      <c r="V199" s="40"/>
      <c r="W199" s="40"/>
      <c r="X199" s="40"/>
      <c r="Y199" s="40"/>
      <c r="Z199" s="40"/>
      <c r="AA199" s="40"/>
      <c r="AB199" s="127"/>
      <c r="AC199" s="127"/>
      <c r="AD199" s="127"/>
      <c r="AE199" s="41"/>
      <c r="AF199" s="41"/>
      <c r="AG199" s="41"/>
      <c r="AH199" s="41"/>
      <c r="AI199" s="41"/>
      <c r="AJ199" s="41"/>
      <c r="AK199" s="42"/>
    </row>
    <row r="200" spans="3:37" ht="14.1" customHeight="1" x14ac:dyDescent="0.4">
      <c r="C200" s="126"/>
      <c r="D200" s="244"/>
      <c r="E200" s="54"/>
      <c r="F200" s="54"/>
      <c r="G200" s="54"/>
      <c r="H200" s="54"/>
      <c r="I200" s="54"/>
      <c r="J200" s="54"/>
      <c r="K200" s="54"/>
      <c r="L200" s="54"/>
      <c r="M200" s="54"/>
      <c r="N200" s="54"/>
      <c r="O200" s="54"/>
      <c r="P200" s="252"/>
      <c r="Q200" s="252"/>
      <c r="R200" s="252"/>
      <c r="S200" s="252"/>
      <c r="T200" s="252"/>
      <c r="U200" s="252"/>
      <c r="V200" s="252"/>
      <c r="W200" s="252"/>
      <c r="X200" s="51" t="s">
        <v>354</v>
      </c>
      <c r="AA200" s="2132" t="str">
        <f>IF(AND(入力シート!M15&lt;&gt;"",項目マップ!C258&lt;&gt;""),項目マップ!C258,"")</f>
        <v/>
      </c>
      <c r="AB200" s="2133"/>
      <c r="AC200" s="2134"/>
      <c r="AD200" s="88" t="s">
        <v>365</v>
      </c>
      <c r="AE200" s="2135" t="str">
        <f>IF(AND(入力シート!M15&lt;&gt;"",項目マップ!C259&lt;&gt;""),項目マップ!C259,"")</f>
        <v/>
      </c>
      <c r="AF200" s="2136"/>
      <c r="AG200" s="2137"/>
      <c r="AH200" s="43"/>
      <c r="AI200" s="43"/>
      <c r="AJ200" s="43"/>
      <c r="AK200" s="44"/>
    </row>
    <row r="201" spans="3:37" ht="9" customHeight="1" x14ac:dyDescent="0.4">
      <c r="C201" s="126"/>
      <c r="D201" s="244"/>
      <c r="E201" s="54"/>
      <c r="AD201" s="128"/>
      <c r="AE201" s="43"/>
      <c r="AF201" s="43"/>
      <c r="AG201" s="43"/>
      <c r="AH201" s="43"/>
      <c r="AI201" s="43"/>
      <c r="AJ201" s="43"/>
      <c r="AK201" s="44"/>
    </row>
    <row r="202" spans="3:37" ht="14.1" customHeight="1" x14ac:dyDescent="0.4">
      <c r="C202" s="126"/>
      <c r="D202" s="244"/>
      <c r="E202" s="54"/>
      <c r="F202" s="2118" t="str">
        <f>IF(AND(入力シート!M15&lt;&gt;"",項目マップ!C260&lt;&gt;""),項目マップ!C260,"")</f>
        <v/>
      </c>
      <c r="G202" s="2118"/>
      <c r="H202" s="2118"/>
      <c r="I202" s="2118"/>
      <c r="J202" s="2118"/>
      <c r="K202" s="2118"/>
      <c r="L202" s="2118"/>
      <c r="M202" s="2118"/>
      <c r="N202" s="2118"/>
      <c r="O202" s="2118"/>
      <c r="P202" s="2118"/>
      <c r="Q202" s="2118"/>
      <c r="R202" s="2118"/>
      <c r="S202" s="2118"/>
      <c r="T202" s="2118"/>
      <c r="U202" s="2118"/>
      <c r="V202" s="2118"/>
      <c r="X202" s="2220" t="str">
        <f>IF(AND(入力シート!M15&lt;&gt;"",項目マップ!C262&lt;&gt;""),TEXT(項目マップ!C262,"ggge年m月d日"),"")</f>
        <v/>
      </c>
      <c r="Y202" s="2221"/>
      <c r="Z202" s="2221"/>
      <c r="AA202" s="2221"/>
      <c r="AB202" s="2221"/>
      <c r="AC202" s="2222"/>
      <c r="AD202" s="90" t="s">
        <v>370</v>
      </c>
      <c r="AF202" s="88"/>
      <c r="AG202" s="36"/>
      <c r="AH202" s="36"/>
      <c r="AI202" s="36"/>
      <c r="AJ202" s="36"/>
      <c r="AK202" s="44"/>
    </row>
    <row r="203" spans="3:37" ht="18" customHeight="1" x14ac:dyDescent="0.4">
      <c r="C203" s="126"/>
      <c r="D203" s="244"/>
      <c r="E203" s="54"/>
      <c r="F203" s="54"/>
      <c r="G203" s="54"/>
      <c r="X203" s="64" t="s">
        <v>355</v>
      </c>
      <c r="AC203" s="37"/>
      <c r="AD203" s="37"/>
      <c r="AE203" s="37"/>
      <c r="AF203" s="88"/>
      <c r="AG203" s="36"/>
      <c r="AH203" s="36"/>
      <c r="AI203" s="36"/>
      <c r="AJ203" s="36"/>
      <c r="AK203" s="44"/>
    </row>
    <row r="204" spans="3:37" ht="9" hidden="1" customHeight="1" x14ac:dyDescent="0.4">
      <c r="C204" s="126"/>
      <c r="D204" s="250"/>
      <c r="E204" s="251"/>
      <c r="F204" s="251"/>
      <c r="G204" s="251"/>
      <c r="H204" s="251"/>
      <c r="I204" s="251"/>
      <c r="J204" s="251"/>
      <c r="K204" s="251"/>
      <c r="L204" s="251"/>
      <c r="M204" s="251"/>
      <c r="N204" s="251"/>
      <c r="O204" s="251"/>
      <c r="P204" s="45"/>
      <c r="Q204" s="45"/>
      <c r="R204" s="45"/>
      <c r="S204" s="45"/>
      <c r="T204" s="45"/>
      <c r="U204" s="45"/>
      <c r="V204" s="45"/>
      <c r="W204" s="45"/>
      <c r="X204" s="73"/>
      <c r="Y204" s="73"/>
      <c r="Z204" s="73"/>
      <c r="AA204" s="73"/>
      <c r="AB204" s="73"/>
      <c r="AC204" s="73"/>
      <c r="AD204" s="73"/>
      <c r="AE204" s="73"/>
      <c r="AF204" s="73"/>
      <c r="AG204" s="73"/>
      <c r="AH204" s="73"/>
      <c r="AI204" s="73"/>
      <c r="AJ204" s="46"/>
      <c r="AK204" s="47"/>
    </row>
    <row r="205" spans="3:37" ht="14.1" customHeight="1" x14ac:dyDescent="0.4">
      <c r="C205" s="126"/>
      <c r="D205" s="1907" t="s">
        <v>366</v>
      </c>
      <c r="E205" s="1500"/>
      <c r="F205" s="1500"/>
      <c r="G205" s="1500"/>
      <c r="H205" s="1500"/>
      <c r="I205" s="1501"/>
      <c r="J205" s="1617" t="s">
        <v>78</v>
      </c>
      <c r="K205" s="1618"/>
      <c r="L205" s="1618"/>
      <c r="M205" s="1618"/>
      <c r="N205" s="1618"/>
      <c r="O205" s="1619"/>
      <c r="P205" s="2024" t="s">
        <v>363</v>
      </c>
      <c r="Q205" s="2024"/>
      <c r="R205" s="2024"/>
      <c r="S205" s="2024"/>
      <c r="T205" s="2024"/>
      <c r="U205" s="2120"/>
      <c r="V205" s="2121" t="s">
        <v>25</v>
      </c>
      <c r="W205" s="2024"/>
      <c r="X205" s="2024"/>
      <c r="Y205" s="2024"/>
      <c r="Z205" s="2024"/>
      <c r="AA205" s="2120"/>
      <c r="AB205" s="2122" t="s">
        <v>26</v>
      </c>
      <c r="AC205" s="2123"/>
      <c r="AD205" s="2124"/>
      <c r="AE205" s="2125" t="s">
        <v>367</v>
      </c>
      <c r="AF205" s="2123"/>
      <c r="AG205" s="2123"/>
      <c r="AH205" s="2123"/>
      <c r="AI205" s="2123"/>
      <c r="AJ205" s="2123"/>
      <c r="AK205" s="2126"/>
    </row>
    <row r="206" spans="3:37" ht="14.1" customHeight="1" x14ac:dyDescent="0.4">
      <c r="C206" s="126"/>
      <c r="D206" s="1576"/>
      <c r="E206" s="1495"/>
      <c r="F206" s="1495"/>
      <c r="G206" s="1495"/>
      <c r="H206" s="1495"/>
      <c r="I206" s="1664"/>
      <c r="J206" s="2127" t="s">
        <v>79</v>
      </c>
      <c r="K206" s="2128"/>
      <c r="L206" s="2128"/>
      <c r="M206" s="2128"/>
      <c r="N206" s="2128"/>
      <c r="O206" s="2129"/>
      <c r="P206" s="2130" t="str">
        <f>IF(AND(入力シート!M15&lt;&gt;"",項目マップ!C363&lt;&gt;""),項目マップ!C363,"")</f>
        <v/>
      </c>
      <c r="Q206" s="2131"/>
      <c r="R206" s="2131"/>
      <c r="S206" s="2131"/>
      <c r="T206" s="2131"/>
      <c r="U206" s="2131"/>
      <c r="V206" s="2131" t="str">
        <f>IF(AND(入力シート!M15&lt;&gt;"",項目マップ!C366&lt;&gt;""),項目マップ!C366,"")</f>
        <v/>
      </c>
      <c r="W206" s="2131"/>
      <c r="X206" s="2131"/>
      <c r="Y206" s="2131"/>
      <c r="Z206" s="2131"/>
      <c r="AA206" s="2131"/>
      <c r="AB206" s="2138"/>
      <c r="AC206" s="2139"/>
      <c r="AD206" s="2140"/>
      <c r="AE206" s="2147" t="str">
        <f>IF(AND(入力シート!M15&lt;&gt;"",項目マップ!C370&lt;&gt;""),項目マップ!C370,"")</f>
        <v/>
      </c>
      <c r="AF206" s="2148"/>
      <c r="AG206" s="2148"/>
      <c r="AH206" s="2148"/>
      <c r="AI206" s="2148"/>
      <c r="AJ206" s="2148"/>
      <c r="AK206" s="2149"/>
    </row>
    <row r="207" spans="3:37" ht="14.1" customHeight="1" x14ac:dyDescent="0.4">
      <c r="C207" s="126"/>
      <c r="D207" s="1576"/>
      <c r="E207" s="1495"/>
      <c r="F207" s="1495"/>
      <c r="G207" s="1495"/>
      <c r="H207" s="1495"/>
      <c r="I207" s="1664"/>
      <c r="J207" s="2150" t="s">
        <v>80</v>
      </c>
      <c r="K207" s="2151"/>
      <c r="L207" s="2151"/>
      <c r="M207" s="2151"/>
      <c r="N207" s="2151"/>
      <c r="O207" s="2152"/>
      <c r="P207" s="2130" t="str">
        <f>IF(AND(入力シート!M15&lt;&gt;"",項目マップ!C364&lt;&gt;""),項目マップ!C364,"")</f>
        <v/>
      </c>
      <c r="Q207" s="2131"/>
      <c r="R207" s="2131"/>
      <c r="S207" s="2131"/>
      <c r="T207" s="2131"/>
      <c r="U207" s="2131"/>
      <c r="V207" s="2131" t="str">
        <f>IF(AND(入力シート!M15&lt;&gt;"",項目マップ!C367&lt;&gt;""),項目マップ!C367,"")</f>
        <v/>
      </c>
      <c r="W207" s="2131"/>
      <c r="X207" s="2131"/>
      <c r="Y207" s="2131"/>
      <c r="Z207" s="2131"/>
      <c r="AA207" s="2131"/>
      <c r="AB207" s="2141"/>
      <c r="AC207" s="2142"/>
      <c r="AD207" s="2143"/>
      <c r="AE207" s="2147" t="str">
        <f>IF(AND(入力シート!M15&lt;&gt;"",項目マップ!C371&lt;&gt;""),項目マップ!C371,"")</f>
        <v/>
      </c>
      <c r="AF207" s="2148"/>
      <c r="AG207" s="2148"/>
      <c r="AH207" s="2148"/>
      <c r="AI207" s="2148"/>
      <c r="AJ207" s="2148"/>
      <c r="AK207" s="2149"/>
    </row>
    <row r="208" spans="3:37" ht="14.1" customHeight="1" x14ac:dyDescent="0.4">
      <c r="C208" s="126"/>
      <c r="D208" s="1576"/>
      <c r="E208" s="1495"/>
      <c r="F208" s="1495"/>
      <c r="G208" s="1495"/>
      <c r="H208" s="1495"/>
      <c r="I208" s="1664"/>
      <c r="J208" s="2156" t="s">
        <v>81</v>
      </c>
      <c r="K208" s="2157"/>
      <c r="L208" s="2157"/>
      <c r="M208" s="2157"/>
      <c r="N208" s="2157"/>
      <c r="O208" s="2158"/>
      <c r="P208" s="2168" t="str">
        <f>IF(AND(入力シート!M15&lt;&gt;"",項目マップ!C365&lt;&gt;""),項目マップ!C365,"")</f>
        <v/>
      </c>
      <c r="Q208" s="2169"/>
      <c r="R208" s="2169"/>
      <c r="S208" s="2169"/>
      <c r="T208" s="2169"/>
      <c r="U208" s="2169"/>
      <c r="V208" s="2169" t="str">
        <f>IF(AND(入力シート!M15&lt;&gt;"",項目マップ!C368&lt;&gt;""),項目マップ!C368,"")</f>
        <v/>
      </c>
      <c r="W208" s="2169"/>
      <c r="X208" s="2169"/>
      <c r="Y208" s="2169"/>
      <c r="Z208" s="2169"/>
      <c r="AA208" s="2169"/>
      <c r="AB208" s="2144"/>
      <c r="AC208" s="2145"/>
      <c r="AD208" s="2146"/>
      <c r="AE208" s="2170" t="str">
        <f>IF(AND(入力シート!M15&lt;&gt;"",項目マップ!C372&lt;&gt;""),項目マップ!C372,"")</f>
        <v/>
      </c>
      <c r="AF208" s="2171"/>
      <c r="AG208" s="2171"/>
      <c r="AH208" s="2171"/>
      <c r="AI208" s="2171"/>
      <c r="AJ208" s="2171"/>
      <c r="AK208" s="2172"/>
    </row>
    <row r="209" spans="3:37" ht="14.1" customHeight="1" x14ac:dyDescent="0.4">
      <c r="C209" s="126"/>
      <c r="D209" s="2109"/>
      <c r="E209" s="2110"/>
      <c r="F209" s="2110"/>
      <c r="G209" s="2110"/>
      <c r="H209" s="2110"/>
      <c r="I209" s="2111"/>
      <c r="J209" s="1617" t="s">
        <v>82</v>
      </c>
      <c r="K209" s="1618"/>
      <c r="L209" s="1618"/>
      <c r="M209" s="1618"/>
      <c r="N209" s="1618"/>
      <c r="O209" s="1619"/>
      <c r="P209" s="2162" t="str">
        <f>IF(AND(入力シート!M15&lt;&gt;"",項目マップ!C373&lt;&gt;""),項目マップ!C373,"")</f>
        <v/>
      </c>
      <c r="Q209" s="2163"/>
      <c r="R209" s="2163"/>
      <c r="S209" s="2163"/>
      <c r="T209" s="2163"/>
      <c r="U209" s="2163"/>
      <c r="V209" s="2163" t="str">
        <f>IF(AND(入力シート!M15&lt;&gt;"",項目マップ!C374&lt;&gt;""),項目マップ!C374,"")</f>
        <v/>
      </c>
      <c r="W209" s="2163"/>
      <c r="X209" s="2163"/>
      <c r="Y209" s="2163"/>
      <c r="Z209" s="2163"/>
      <c r="AA209" s="2163"/>
      <c r="AB209" s="2164" t="str">
        <f>IF(AND(入力シート!M15&lt;&gt;"",項目マップ!C369&lt;&gt;""),項目マップ!C369,"")</f>
        <v/>
      </c>
      <c r="AC209" s="2164"/>
      <c r="AD209" s="2164"/>
      <c r="AE209" s="2165" t="str">
        <f>IF(AND(入力シート!M15&lt;&gt;"",項目マップ!C375&lt;&gt;""),項目マップ!C375,"")</f>
        <v/>
      </c>
      <c r="AF209" s="2166"/>
      <c r="AG209" s="2166"/>
      <c r="AH209" s="2166"/>
      <c r="AI209" s="2166"/>
      <c r="AJ209" s="2166"/>
      <c r="AK209" s="2167"/>
    </row>
    <row r="210" spans="3:37" ht="14.1" customHeight="1" x14ac:dyDescent="0.4">
      <c r="C210" s="126"/>
      <c r="D210" s="1907" t="s">
        <v>368</v>
      </c>
      <c r="E210" s="1500"/>
      <c r="F210" s="1500"/>
      <c r="G210" s="1500"/>
      <c r="H210" s="1500"/>
      <c r="I210" s="1501"/>
      <c r="J210" s="1617" t="s">
        <v>78</v>
      </c>
      <c r="K210" s="1618"/>
      <c r="L210" s="1618"/>
      <c r="M210" s="1618"/>
      <c r="N210" s="1618"/>
      <c r="O210" s="1619"/>
      <c r="P210" s="2024" t="s">
        <v>363</v>
      </c>
      <c r="Q210" s="2024"/>
      <c r="R210" s="2024"/>
      <c r="S210" s="2024"/>
      <c r="T210" s="2024"/>
      <c r="U210" s="2120"/>
      <c r="V210" s="2121" t="s">
        <v>25</v>
      </c>
      <c r="W210" s="2024"/>
      <c r="X210" s="2024"/>
      <c r="Y210" s="2024"/>
      <c r="Z210" s="2024"/>
      <c r="AA210" s="2120"/>
      <c r="AB210" s="2122" t="s">
        <v>26</v>
      </c>
      <c r="AC210" s="2123"/>
      <c r="AD210" s="2124"/>
      <c r="AE210" s="2125" t="s">
        <v>369</v>
      </c>
      <c r="AF210" s="2123"/>
      <c r="AG210" s="2123"/>
      <c r="AH210" s="2123"/>
      <c r="AI210" s="2123"/>
      <c r="AJ210" s="2123"/>
      <c r="AK210" s="2126"/>
    </row>
    <row r="211" spans="3:37" ht="14.1" customHeight="1" x14ac:dyDescent="0.4">
      <c r="C211" s="126"/>
      <c r="D211" s="1576"/>
      <c r="E211" s="1495"/>
      <c r="F211" s="1495"/>
      <c r="G211" s="1495"/>
      <c r="H211" s="1495"/>
      <c r="I211" s="1664"/>
      <c r="J211" s="2127" t="s">
        <v>79</v>
      </c>
      <c r="K211" s="2128"/>
      <c r="L211" s="2128"/>
      <c r="M211" s="2128"/>
      <c r="N211" s="2128"/>
      <c r="O211" s="2129"/>
      <c r="P211" s="2130" t="str">
        <f>IF(AND(入力シート!M15&lt;&gt;"",項目マップ!C376&lt;&gt;""),項目マップ!C376,"")</f>
        <v/>
      </c>
      <c r="Q211" s="2131"/>
      <c r="R211" s="2131"/>
      <c r="S211" s="2131"/>
      <c r="T211" s="2131"/>
      <c r="U211" s="2131"/>
      <c r="V211" s="2131" t="str">
        <f>IF(AND(入力シート!M15&lt;&gt;"",項目マップ!C379&lt;&gt;""),項目マップ!C379,"")</f>
        <v/>
      </c>
      <c r="W211" s="2131"/>
      <c r="X211" s="2131"/>
      <c r="Y211" s="2131"/>
      <c r="Z211" s="2131"/>
      <c r="AA211" s="2131"/>
      <c r="AB211" s="2138"/>
      <c r="AC211" s="2139"/>
      <c r="AD211" s="2140"/>
      <c r="AE211" s="2147" t="str">
        <f>IF(AND(入力シート!M15&lt;&gt;"",項目マップ!C383&lt;&gt;""),項目マップ!C383,"")</f>
        <v/>
      </c>
      <c r="AF211" s="2148"/>
      <c r="AG211" s="2148"/>
      <c r="AH211" s="2148"/>
      <c r="AI211" s="2148"/>
      <c r="AJ211" s="2148"/>
      <c r="AK211" s="2149"/>
    </row>
    <row r="212" spans="3:37" ht="14.1" customHeight="1" x14ac:dyDescent="0.4">
      <c r="C212" s="126"/>
      <c r="D212" s="1576"/>
      <c r="E212" s="1495"/>
      <c r="F212" s="1495"/>
      <c r="G212" s="1495"/>
      <c r="H212" s="1495"/>
      <c r="I212" s="1664"/>
      <c r="J212" s="2150" t="s">
        <v>80</v>
      </c>
      <c r="K212" s="2151"/>
      <c r="L212" s="2151"/>
      <c r="M212" s="2151"/>
      <c r="N212" s="2151"/>
      <c r="O212" s="2152"/>
      <c r="P212" s="2130" t="str">
        <f>IF(AND(入力シート!M15&lt;&gt;"",項目マップ!C377&lt;&gt;""),項目マップ!C377,"")</f>
        <v/>
      </c>
      <c r="Q212" s="2131"/>
      <c r="R212" s="2131"/>
      <c r="S212" s="2131"/>
      <c r="T212" s="2131"/>
      <c r="U212" s="2131"/>
      <c r="V212" s="2131" t="str">
        <f>IF(AND(入力シート!M15&lt;&gt;"",項目マップ!C380&lt;&gt;""),項目マップ!C380,"")</f>
        <v/>
      </c>
      <c r="W212" s="2131"/>
      <c r="X212" s="2131"/>
      <c r="Y212" s="2131"/>
      <c r="Z212" s="2131"/>
      <c r="AA212" s="2131"/>
      <c r="AB212" s="2141"/>
      <c r="AC212" s="2142"/>
      <c r="AD212" s="2143"/>
      <c r="AE212" s="2153" t="str">
        <f>IF(AND(入力シート!M15&lt;&gt;"",項目マップ!C384&lt;&gt;""),項目マップ!C384,"")</f>
        <v/>
      </c>
      <c r="AF212" s="2154"/>
      <c r="AG212" s="2154"/>
      <c r="AH212" s="2154"/>
      <c r="AI212" s="2154"/>
      <c r="AJ212" s="2154"/>
      <c r="AK212" s="2155"/>
    </row>
    <row r="213" spans="3:37" ht="14.1" customHeight="1" x14ac:dyDescent="0.4">
      <c r="C213" s="126"/>
      <c r="D213" s="1576"/>
      <c r="E213" s="1495"/>
      <c r="F213" s="1495"/>
      <c r="G213" s="1495"/>
      <c r="H213" s="1495"/>
      <c r="I213" s="1664"/>
      <c r="J213" s="2156" t="s">
        <v>81</v>
      </c>
      <c r="K213" s="2157"/>
      <c r="L213" s="2157"/>
      <c r="M213" s="2157"/>
      <c r="N213" s="2157"/>
      <c r="O213" s="2158"/>
      <c r="P213" s="2130" t="str">
        <f>IF(AND(入力シート!M15&lt;&gt;"",項目マップ!C378&lt;&gt;""),項目マップ!C378,"")</f>
        <v/>
      </c>
      <c r="Q213" s="2131"/>
      <c r="R213" s="2131"/>
      <c r="S213" s="2131"/>
      <c r="T213" s="2131"/>
      <c r="U213" s="2131"/>
      <c r="V213" s="2131" t="str">
        <f>IF(AND(入力シート!M15&lt;&gt;"",項目マップ!C381&lt;&gt;""),項目マップ!C381,"")</f>
        <v/>
      </c>
      <c r="W213" s="2131"/>
      <c r="X213" s="2131"/>
      <c r="Y213" s="2131"/>
      <c r="Z213" s="2131"/>
      <c r="AA213" s="2131"/>
      <c r="AB213" s="2144"/>
      <c r="AC213" s="2145"/>
      <c r="AD213" s="2146"/>
      <c r="AE213" s="2159" t="str">
        <f>IF(AND(入力シート!M15&lt;&gt;"",項目マップ!C385&lt;&gt;""),項目マップ!C385,"")</f>
        <v/>
      </c>
      <c r="AF213" s="2160"/>
      <c r="AG213" s="2160"/>
      <c r="AH213" s="2160"/>
      <c r="AI213" s="2160"/>
      <c r="AJ213" s="2160"/>
      <c r="AK213" s="2161"/>
    </row>
    <row r="214" spans="3:37" ht="14.1" customHeight="1" x14ac:dyDescent="0.4">
      <c r="C214" s="77"/>
      <c r="D214" s="2109"/>
      <c r="E214" s="2110"/>
      <c r="F214" s="2110"/>
      <c r="G214" s="2110"/>
      <c r="H214" s="2110"/>
      <c r="I214" s="2111"/>
      <c r="J214" s="1617" t="s">
        <v>82</v>
      </c>
      <c r="K214" s="1618"/>
      <c r="L214" s="1618"/>
      <c r="M214" s="1618"/>
      <c r="N214" s="1618"/>
      <c r="O214" s="1619"/>
      <c r="P214" s="2162" t="str">
        <f>IF(AND(入力シート!M15&lt;&gt;"",項目マップ!C386&lt;&gt;""),項目マップ!C386,"")</f>
        <v/>
      </c>
      <c r="Q214" s="2163"/>
      <c r="R214" s="2163"/>
      <c r="S214" s="2163"/>
      <c r="T214" s="2163"/>
      <c r="U214" s="2163"/>
      <c r="V214" s="2163" t="str">
        <f>IF(AND(入力シート!M15&lt;&gt;"",項目マップ!C387&lt;&gt;""),項目マップ!C387,"")</f>
        <v/>
      </c>
      <c r="W214" s="2163"/>
      <c r="X214" s="2163"/>
      <c r="Y214" s="2163"/>
      <c r="Z214" s="2163"/>
      <c r="AA214" s="2163"/>
      <c r="AB214" s="2164" t="str">
        <f>IF(AND(入力シート!M15&lt;&gt;"",項目マップ!C382&lt;&gt;""),項目マップ!C382,"")</f>
        <v/>
      </c>
      <c r="AC214" s="2164"/>
      <c r="AD214" s="2164"/>
      <c r="AE214" s="2165" t="str">
        <f>IF(AND(入力シート!M15&lt;&gt;"",項目マップ!C388&lt;&gt;""),項目マップ!C388,"")</f>
        <v/>
      </c>
      <c r="AF214" s="2166"/>
      <c r="AG214" s="2166"/>
      <c r="AH214" s="2166"/>
      <c r="AI214" s="2166"/>
      <c r="AJ214" s="2166"/>
      <c r="AK214" s="2167"/>
    </row>
    <row r="215" spans="3:37" ht="9" customHeight="1" x14ac:dyDescent="0.4">
      <c r="C215" s="85"/>
      <c r="E215" s="54"/>
      <c r="F215" s="54"/>
      <c r="G215" s="54"/>
      <c r="H215" s="54"/>
      <c r="I215" s="54"/>
      <c r="J215" s="54"/>
      <c r="K215" s="54"/>
      <c r="L215" s="54"/>
      <c r="M215" s="54"/>
      <c r="N215" s="54"/>
      <c r="O215" s="54"/>
      <c r="P215" s="252"/>
      <c r="Q215" s="252"/>
      <c r="R215" s="252"/>
      <c r="S215" s="252"/>
      <c r="T215" s="252"/>
      <c r="U215" s="252"/>
      <c r="V215" s="252"/>
      <c r="W215" s="252"/>
      <c r="X215" s="252"/>
      <c r="Y215" s="252"/>
      <c r="Z215" s="252"/>
      <c r="AA215" s="252"/>
      <c r="AB215" s="128"/>
      <c r="AC215" s="128"/>
      <c r="AD215" s="128"/>
      <c r="AE215" s="43"/>
      <c r="AF215" s="43"/>
      <c r="AG215" s="43"/>
      <c r="AH215" s="43"/>
      <c r="AI215" s="43"/>
      <c r="AJ215" s="43"/>
      <c r="AK215" s="43"/>
    </row>
    <row r="216" spans="3:37" ht="14.1" customHeight="1" x14ac:dyDescent="0.4">
      <c r="C216" s="85"/>
      <c r="E216" s="54"/>
      <c r="F216" s="54"/>
      <c r="G216" s="54"/>
      <c r="H216" s="54"/>
      <c r="I216" s="54"/>
      <c r="J216" s="54"/>
      <c r="K216" s="54"/>
      <c r="L216" s="54"/>
      <c r="M216" s="54"/>
      <c r="N216" s="54"/>
      <c r="O216" s="54"/>
      <c r="P216" s="252"/>
      <c r="Q216" s="252"/>
      <c r="R216" s="252"/>
      <c r="S216" s="252"/>
      <c r="T216" s="252"/>
      <c r="U216" s="252"/>
      <c r="X216" s="2069" t="str">
        <f>IF(AND(入力シート!M15&lt;&gt;"",項目マップ!C389&lt;&gt;""),項目マップ!C389,"")</f>
        <v/>
      </c>
      <c r="Y216" s="2069"/>
      <c r="Z216" s="2069"/>
      <c r="AA216" s="2069"/>
      <c r="AB216" s="2069"/>
      <c r="AC216" s="2069"/>
      <c r="AD216" s="2069"/>
      <c r="AE216" s="2069"/>
      <c r="AF216" s="2069"/>
      <c r="AG216" s="2069"/>
      <c r="AH216" s="43"/>
      <c r="AI216" s="43"/>
      <c r="AJ216" s="43"/>
      <c r="AK216" s="43"/>
    </row>
    <row r="217" spans="3:37" ht="9" customHeight="1" x14ac:dyDescent="0.4">
      <c r="C217" s="85"/>
      <c r="E217" s="54"/>
      <c r="F217" s="54"/>
      <c r="G217" s="54"/>
      <c r="H217" s="54"/>
      <c r="I217" s="54"/>
      <c r="J217" s="54"/>
      <c r="K217" s="54"/>
      <c r="L217" s="54"/>
      <c r="M217" s="54"/>
      <c r="N217" s="54"/>
      <c r="O217" s="54"/>
      <c r="P217" s="252"/>
      <c r="Q217" s="252"/>
      <c r="R217" s="252"/>
      <c r="S217" s="252"/>
      <c r="T217" s="252"/>
      <c r="U217" s="252"/>
      <c r="V217" s="252"/>
      <c r="AG217" s="43"/>
      <c r="AH217" s="43"/>
      <c r="AI217" s="43"/>
      <c r="AJ217" s="43"/>
      <c r="AK217" s="43"/>
    </row>
    <row r="218" spans="3:37" ht="14.1" customHeight="1" x14ac:dyDescent="0.4"/>
    <row r="219" spans="3:37" ht="14.1" customHeight="1" x14ac:dyDescent="0.4"/>
    <row r="220" spans="3:37" ht="14.1" customHeight="1" x14ac:dyDescent="0.4"/>
    <row r="221" spans="3:37" ht="14.1" customHeight="1" x14ac:dyDescent="0.4"/>
    <row r="222" spans="3:37" ht="14.1" customHeight="1" x14ac:dyDescent="0.4"/>
    <row r="223" spans="3:37" ht="14.1" customHeight="1" x14ac:dyDescent="0.4"/>
    <row r="224" spans="3:37" ht="14.1" customHeight="1" x14ac:dyDescent="0.4"/>
    <row r="225" ht="14.1" customHeight="1" x14ac:dyDescent="0.4"/>
    <row r="226" ht="14.1" customHeight="1" x14ac:dyDescent="0.4"/>
    <row r="227" ht="14.1" customHeight="1" x14ac:dyDescent="0.4"/>
    <row r="228" ht="14.1" customHeight="1" x14ac:dyDescent="0.4"/>
    <row r="229" ht="14.1" customHeight="1" x14ac:dyDescent="0.4"/>
    <row r="230" ht="14.1" customHeight="1" x14ac:dyDescent="0.4"/>
    <row r="231" ht="14.1" customHeight="1" x14ac:dyDescent="0.4"/>
    <row r="232" ht="14.1" customHeight="1" x14ac:dyDescent="0.4"/>
    <row r="233" ht="14.1" customHeight="1" x14ac:dyDescent="0.4"/>
    <row r="234" ht="14.1" customHeight="1" x14ac:dyDescent="0.4"/>
    <row r="235" ht="14.1" customHeight="1" x14ac:dyDescent="0.4"/>
    <row r="236" ht="14.1" customHeight="1" x14ac:dyDescent="0.4"/>
    <row r="237" ht="14.1" customHeight="1" x14ac:dyDescent="0.4"/>
    <row r="238" ht="14.1" customHeight="1" x14ac:dyDescent="0.4"/>
    <row r="239" ht="14.1" customHeight="1" x14ac:dyDescent="0.4"/>
    <row r="240" ht="14.1" customHeight="1" x14ac:dyDescent="0.4"/>
    <row r="241" ht="14.1" customHeight="1" x14ac:dyDescent="0.4"/>
    <row r="242" ht="14.1" customHeight="1" x14ac:dyDescent="0.4"/>
    <row r="243" ht="14.1" customHeight="1" x14ac:dyDescent="0.4"/>
    <row r="244" ht="14.1" customHeight="1" x14ac:dyDescent="0.4"/>
  </sheetData>
  <sheetProtection sheet="1" objects="1" scenarios="1"/>
  <mergeCells count="323">
    <mergeCell ref="S70:AB70"/>
    <mergeCell ref="S85:AB85"/>
    <mergeCell ref="AA153:AC153"/>
    <mergeCell ref="AA154:AC154"/>
    <mergeCell ref="AA155:AC155"/>
    <mergeCell ref="AA156:AC156"/>
    <mergeCell ref="AA157:AC157"/>
    <mergeCell ref="AA158:AC158"/>
    <mergeCell ref="AA159:AC159"/>
    <mergeCell ref="S153:Y153"/>
    <mergeCell ref="S154:Y154"/>
    <mergeCell ref="S155:Y155"/>
    <mergeCell ref="S156:Y156"/>
    <mergeCell ref="S157:Y157"/>
    <mergeCell ref="S158:Y158"/>
    <mergeCell ref="S159:Y159"/>
    <mergeCell ref="S71:U71"/>
    <mergeCell ref="S72:U72"/>
    <mergeCell ref="AA72:AC72"/>
    <mergeCell ref="X83:AG83"/>
    <mergeCell ref="E95:U95"/>
    <mergeCell ref="W95:AB95"/>
    <mergeCell ref="D98:P98"/>
    <mergeCell ref="S98:U98"/>
    <mergeCell ref="D33:K33"/>
    <mergeCell ref="D34:K34"/>
    <mergeCell ref="L34:AK34"/>
    <mergeCell ref="D35:K35"/>
    <mergeCell ref="L35:AK35"/>
    <mergeCell ref="D29:K29"/>
    <mergeCell ref="L29:AK29"/>
    <mergeCell ref="D30:K30"/>
    <mergeCell ref="D31:K31"/>
    <mergeCell ref="L31:T31"/>
    <mergeCell ref="C18:H18"/>
    <mergeCell ref="I18:S18"/>
    <mergeCell ref="T18:Y18"/>
    <mergeCell ref="Z18:AJ18"/>
    <mergeCell ref="L19:V19"/>
    <mergeCell ref="B23:AL23"/>
    <mergeCell ref="D25:K25"/>
    <mergeCell ref="L25:AK25"/>
    <mergeCell ref="D32:K32"/>
    <mergeCell ref="L32:AK32"/>
    <mergeCell ref="U31:Z31"/>
    <mergeCell ref="AA31:AK31"/>
    <mergeCell ref="A1:AM1"/>
    <mergeCell ref="AF4:AK4"/>
    <mergeCell ref="X202:AC202"/>
    <mergeCell ref="B182:E182"/>
    <mergeCell ref="F182:AJ182"/>
    <mergeCell ref="AK182:AL182"/>
    <mergeCell ref="B2:E2"/>
    <mergeCell ref="F2:AJ2"/>
    <mergeCell ref="AK2:AL2"/>
    <mergeCell ref="C10:AK12"/>
    <mergeCell ref="C14:AK15"/>
    <mergeCell ref="AB3:AL3"/>
    <mergeCell ref="E7:H7"/>
    <mergeCell ref="I7:N7"/>
    <mergeCell ref="D26:K26"/>
    <mergeCell ref="L26:AK26"/>
    <mergeCell ref="J27:K27"/>
    <mergeCell ref="B42:AL42"/>
    <mergeCell ref="D44:K44"/>
    <mergeCell ref="L44:AK44"/>
    <mergeCell ref="L27:AK27"/>
    <mergeCell ref="D28:K28"/>
    <mergeCell ref="L28:AK28"/>
    <mergeCell ref="C19:K19"/>
    <mergeCell ref="D36:K36"/>
    <mergeCell ref="L36:AK36"/>
    <mergeCell ref="J37:K37"/>
    <mergeCell ref="L37:AK37"/>
    <mergeCell ref="D38:K38"/>
    <mergeCell ref="L38:AK38"/>
    <mergeCell ref="D45:K45"/>
    <mergeCell ref="L45:AK45"/>
    <mergeCell ref="D46:K46"/>
    <mergeCell ref="L46:AK46"/>
    <mergeCell ref="D39:K39"/>
    <mergeCell ref="L39:AK39"/>
    <mergeCell ref="D40:K40"/>
    <mergeCell ref="L40:AK40"/>
    <mergeCell ref="J47:K47"/>
    <mergeCell ref="L47:AK47"/>
    <mergeCell ref="D48:K48"/>
    <mergeCell ref="L48:AK48"/>
    <mergeCell ref="D49:K49"/>
    <mergeCell ref="L49:AK49"/>
    <mergeCell ref="B54:E54"/>
    <mergeCell ref="F54:AJ54"/>
    <mergeCell ref="AK54:AL54"/>
    <mergeCell ref="D50:K50"/>
    <mergeCell ref="L50:AK50"/>
    <mergeCell ref="D51:K51"/>
    <mergeCell ref="L51:T51"/>
    <mergeCell ref="S68:U68"/>
    <mergeCell ref="U51:Z51"/>
    <mergeCell ref="AA51:AK51"/>
    <mergeCell ref="D52:K52"/>
    <mergeCell ref="L52:AK52"/>
    <mergeCell ref="D59:K59"/>
    <mergeCell ref="L59:Z59"/>
    <mergeCell ref="AB59:AK59"/>
    <mergeCell ref="D63:K63"/>
    <mergeCell ref="D65:H65"/>
    <mergeCell ref="S67:U67"/>
    <mergeCell ref="AB60:AK60"/>
    <mergeCell ref="AB61:AK61"/>
    <mergeCell ref="B56:AL56"/>
    <mergeCell ref="L58:O58"/>
    <mergeCell ref="P58:Z58"/>
    <mergeCell ref="AB58:AK58"/>
    <mergeCell ref="V196:AA196"/>
    <mergeCell ref="AE196:AK196"/>
    <mergeCell ref="B186:AL186"/>
    <mergeCell ref="D188:AE188"/>
    <mergeCell ref="AF188:AK188"/>
    <mergeCell ref="D168:K168"/>
    <mergeCell ref="L170:AK170"/>
    <mergeCell ref="L169:AK169"/>
    <mergeCell ref="J189:O189"/>
    <mergeCell ref="P189:U189"/>
    <mergeCell ref="V189:AA189"/>
    <mergeCell ref="AB189:AD189"/>
    <mergeCell ref="AE189:AK189"/>
    <mergeCell ref="C173:AK178"/>
    <mergeCell ref="AE194:AK194"/>
    <mergeCell ref="J195:O195"/>
    <mergeCell ref="P195:U195"/>
    <mergeCell ref="V195:AA195"/>
    <mergeCell ref="AB195:AD197"/>
    <mergeCell ref="AE195:AK195"/>
    <mergeCell ref="J196:O196"/>
    <mergeCell ref="P196:U196"/>
    <mergeCell ref="AE190:AK190"/>
    <mergeCell ref="J191:O191"/>
    <mergeCell ref="P191:U191"/>
    <mergeCell ref="V191:AA191"/>
    <mergeCell ref="AE191:AK191"/>
    <mergeCell ref="J192:O192"/>
    <mergeCell ref="P192:U192"/>
    <mergeCell ref="V192:AA192"/>
    <mergeCell ref="AE192:AK192"/>
    <mergeCell ref="J190:O190"/>
    <mergeCell ref="P190:U190"/>
    <mergeCell ref="V190:AA190"/>
    <mergeCell ref="AB190:AD192"/>
    <mergeCell ref="J193:O193"/>
    <mergeCell ref="P193:U193"/>
    <mergeCell ref="V193:AA193"/>
    <mergeCell ref="AB193:AD193"/>
    <mergeCell ref="AE193:AK193"/>
    <mergeCell ref="J194:O194"/>
    <mergeCell ref="P194:U194"/>
    <mergeCell ref="V194:AA194"/>
    <mergeCell ref="AB194:AD194"/>
    <mergeCell ref="J209:O209"/>
    <mergeCell ref="P209:U209"/>
    <mergeCell ref="J197:O197"/>
    <mergeCell ref="P197:U197"/>
    <mergeCell ref="V197:AA197"/>
    <mergeCell ref="AE197:AK197"/>
    <mergeCell ref="J198:O198"/>
    <mergeCell ref="P198:U198"/>
    <mergeCell ref="V198:AA198"/>
    <mergeCell ref="AB198:AD198"/>
    <mergeCell ref="AE198:AK198"/>
    <mergeCell ref="V209:AA209"/>
    <mergeCell ref="AB209:AD209"/>
    <mergeCell ref="AE209:AK209"/>
    <mergeCell ref="AE206:AK206"/>
    <mergeCell ref="J207:O207"/>
    <mergeCell ref="P207:U207"/>
    <mergeCell ref="V207:AA207"/>
    <mergeCell ref="AE207:AK207"/>
    <mergeCell ref="J208:O208"/>
    <mergeCell ref="P208:U208"/>
    <mergeCell ref="V208:AA208"/>
    <mergeCell ref="AE208:AK208"/>
    <mergeCell ref="X216:AG216"/>
    <mergeCell ref="AE211:AK211"/>
    <mergeCell ref="J212:O212"/>
    <mergeCell ref="P212:U212"/>
    <mergeCell ref="V212:AA212"/>
    <mergeCell ref="AE212:AK212"/>
    <mergeCell ref="J213:O213"/>
    <mergeCell ref="P213:U213"/>
    <mergeCell ref="V213:AA213"/>
    <mergeCell ref="AE213:AK213"/>
    <mergeCell ref="AB211:AD213"/>
    <mergeCell ref="J214:O214"/>
    <mergeCell ref="P214:U214"/>
    <mergeCell ref="V214:AA214"/>
    <mergeCell ref="AB214:AD214"/>
    <mergeCell ref="AE214:AK214"/>
    <mergeCell ref="D189:I193"/>
    <mergeCell ref="D194:I198"/>
    <mergeCell ref="D205:I209"/>
    <mergeCell ref="D210:I214"/>
    <mergeCell ref="J210:O210"/>
    <mergeCell ref="P210:U210"/>
    <mergeCell ref="V210:AA210"/>
    <mergeCell ref="AB210:AD210"/>
    <mergeCell ref="AE210:AK210"/>
    <mergeCell ref="J211:O211"/>
    <mergeCell ref="P211:U211"/>
    <mergeCell ref="V211:AA211"/>
    <mergeCell ref="AA200:AC200"/>
    <mergeCell ref="AE200:AG200"/>
    <mergeCell ref="F202:V202"/>
    <mergeCell ref="J205:O205"/>
    <mergeCell ref="P205:U205"/>
    <mergeCell ref="V205:AA205"/>
    <mergeCell ref="AB205:AD205"/>
    <mergeCell ref="AE205:AK205"/>
    <mergeCell ref="J206:O206"/>
    <mergeCell ref="P206:U206"/>
    <mergeCell ref="V206:AA206"/>
    <mergeCell ref="AB206:AD208"/>
    <mergeCell ref="AE72:AG72"/>
    <mergeCell ref="S73:U73"/>
    <mergeCell ref="AA73:AC73"/>
    <mergeCell ref="AE73:AG73"/>
    <mergeCell ref="E78:U78"/>
    <mergeCell ref="S75:AB75"/>
    <mergeCell ref="E80:U80"/>
    <mergeCell ref="W80:AB80"/>
    <mergeCell ref="X82:AG82"/>
    <mergeCell ref="D89:H89"/>
    <mergeCell ref="D91:P91"/>
    <mergeCell ref="S91:U91"/>
    <mergeCell ref="S92:U92"/>
    <mergeCell ref="S82:U82"/>
    <mergeCell ref="S83:U83"/>
    <mergeCell ref="S93:U93"/>
    <mergeCell ref="AA93:AC93"/>
    <mergeCell ref="AE93:AG93"/>
    <mergeCell ref="X98:AG98"/>
    <mergeCell ref="D102:H102"/>
    <mergeCell ref="B113:E113"/>
    <mergeCell ref="F113:AJ113"/>
    <mergeCell ref="AK113:AL113"/>
    <mergeCell ref="D116:H116"/>
    <mergeCell ref="S118:Y118"/>
    <mergeCell ref="AA118:AC118"/>
    <mergeCell ref="S119:Y119"/>
    <mergeCell ref="AA119:AC119"/>
    <mergeCell ref="S104:Z104"/>
    <mergeCell ref="AB104:AC104"/>
    <mergeCell ref="S106:Z106"/>
    <mergeCell ref="AB106:AC106"/>
    <mergeCell ref="AH106:AI106"/>
    <mergeCell ref="E108:U108"/>
    <mergeCell ref="W108:AB108"/>
    <mergeCell ref="S110:Z110"/>
    <mergeCell ref="AB110:AC110"/>
    <mergeCell ref="AF144:AH144"/>
    <mergeCell ref="E149:U149"/>
    <mergeCell ref="W149:AB149"/>
    <mergeCell ref="S151:Y151"/>
    <mergeCell ref="AA151:AC151"/>
    <mergeCell ref="S152:Y152"/>
    <mergeCell ref="AA152:AC152"/>
    <mergeCell ref="S128:Y128"/>
    <mergeCell ref="AA128:AC128"/>
    <mergeCell ref="AF133:AH133"/>
    <mergeCell ref="S134:Y134"/>
    <mergeCell ref="AA134:AC134"/>
    <mergeCell ref="AF134:AH134"/>
    <mergeCell ref="S135:Y135"/>
    <mergeCell ref="AA135:AC135"/>
    <mergeCell ref="AF135:AH135"/>
    <mergeCell ref="AA143:AC143"/>
    <mergeCell ref="S161:Y161"/>
    <mergeCell ref="AA161:AC161"/>
    <mergeCell ref="AA120:AC120"/>
    <mergeCell ref="AA121:AC121"/>
    <mergeCell ref="AA122:AC122"/>
    <mergeCell ref="AA123:AC123"/>
    <mergeCell ref="AA124:AC124"/>
    <mergeCell ref="AA125:AC125"/>
    <mergeCell ref="AA126:AC126"/>
    <mergeCell ref="AA127:AC127"/>
    <mergeCell ref="S120:Y120"/>
    <mergeCell ref="S121:Y121"/>
    <mergeCell ref="S122:Y122"/>
    <mergeCell ref="S123:Y123"/>
    <mergeCell ref="S124:Y124"/>
    <mergeCell ref="S125:Y125"/>
    <mergeCell ref="S126:Y126"/>
    <mergeCell ref="S127:Y127"/>
    <mergeCell ref="I130:AC130"/>
    <mergeCell ref="I146:AC146"/>
    <mergeCell ref="S144:Y144"/>
    <mergeCell ref="AA144:AC144"/>
    <mergeCell ref="AA160:AC160"/>
    <mergeCell ref="S160:Y160"/>
    <mergeCell ref="I163:AC163"/>
    <mergeCell ref="AF136:AH136"/>
    <mergeCell ref="AF137:AH137"/>
    <mergeCell ref="AF138:AH138"/>
    <mergeCell ref="AF139:AH139"/>
    <mergeCell ref="AF140:AH140"/>
    <mergeCell ref="AF141:AH141"/>
    <mergeCell ref="AF142:AH142"/>
    <mergeCell ref="AF143:AH143"/>
    <mergeCell ref="S136:Y136"/>
    <mergeCell ref="S137:Y137"/>
    <mergeCell ref="S138:Y138"/>
    <mergeCell ref="S139:Y139"/>
    <mergeCell ref="S140:Y140"/>
    <mergeCell ref="S141:Y141"/>
    <mergeCell ref="S142:Y142"/>
    <mergeCell ref="S143:Y143"/>
    <mergeCell ref="AA136:AC136"/>
    <mergeCell ref="AA137:AC137"/>
    <mergeCell ref="AA138:AC138"/>
    <mergeCell ref="AA139:AC139"/>
    <mergeCell ref="AA140:AC140"/>
    <mergeCell ref="AA141:AC141"/>
    <mergeCell ref="AA142:AC142"/>
  </mergeCells>
  <phoneticPr fontId="2"/>
  <conditionalFormatting sqref="C64:AK86 C115:AK165">
    <cfRule type="expression" dxfId="7" priority="10">
      <formula>事業区分=2</formula>
    </cfRule>
  </conditionalFormatting>
  <conditionalFormatting sqref="C64:AK111">
    <cfRule type="expression" dxfId="6" priority="1">
      <formula>事業区分=3</formula>
    </cfRule>
  </conditionalFormatting>
  <conditionalFormatting sqref="C101:AK111 C115:AK165">
    <cfRule type="expression" dxfId="5" priority="11">
      <formula>事業区分=1</formula>
    </cfRule>
  </conditionalFormatting>
  <conditionalFormatting sqref="F202:G202 AF202:AJ202 X202:X203 AA203:AJ203">
    <cfRule type="expression" dxfId="4" priority="25">
      <formula>OR(#REF!&lt;&gt;"",#REF!&lt;&gt;"")</formula>
    </cfRule>
  </conditionalFormatting>
  <conditionalFormatting sqref="L45 L46:AK46 L47 L48:AK50 L51:AA51 L52:AK53">
    <cfRule type="expression" dxfId="3" priority="16">
      <formula>$L$38="なし"</formula>
    </cfRule>
  </conditionalFormatting>
  <conditionalFormatting sqref="X216">
    <cfRule type="expression" dxfId="2" priority="23">
      <formula>OR(#REF!&lt;&gt;"",#REF!&lt;&gt;"")</formula>
    </cfRule>
  </conditionalFormatting>
  <conditionalFormatting sqref="X200:AG200">
    <cfRule type="expression" dxfId="1" priority="24">
      <formula>OR(#REF!&lt;&gt;"",#REF!&lt;&gt;"")</formula>
    </cfRule>
  </conditionalFormatting>
  <conditionalFormatting sqref="AD202">
    <cfRule type="expression" dxfId="0" priority="18">
      <formula>OR(#REF!&lt;&gt;"",#REF!&lt;&gt;"")</formula>
    </cfRule>
  </conditionalFormatting>
  <dataValidations disablePrompts="1" count="2">
    <dataValidation type="whole" allowBlank="1" showInputMessage="1" showErrorMessage="1" sqref="AF5 S171 S179:S180" xr:uid="{00000000-0002-0000-0800-000000000000}">
      <formula1>1</formula1>
      <formula2>12</formula2>
    </dataValidation>
    <dataValidation type="whole" allowBlank="1" showInputMessage="1" showErrorMessage="1" sqref="N85:P85" xr:uid="{F990C8B5-1969-4267-A2F7-63B4E71C38AA}">
      <formula1>0</formula1>
      <formula2>8000</formula2>
    </dataValidation>
  </dataValidations>
  <hyperlinks>
    <hyperlink ref="A1:AM1" location="目次!A1" tooltip="目次へ戻る。" display="目次へ" xr:uid="{00000000-0004-0000-0800-000000000000}"/>
  </hyperlinks>
  <pageMargins left="0.51181102362204722" right="0.23622047244094491" top="0.51181102362204722" bottom="0.23622047244094491" header="0.31496062992125984" footer="0.31496062992125984"/>
  <pageSetup paperSize="9" scale="78" orientation="portrait" horizontalDpi="360" verticalDpi="360" r:id="rId1"/>
  <rowBreaks count="3" manualBreakCount="3">
    <brk id="53" min="1" max="37" man="1"/>
    <brk id="112" min="1" max="37" man="1"/>
    <brk id="179" min="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データシート</vt:lpstr>
      <vt:lpstr>目次</vt:lpstr>
      <vt:lpstr>入力シート</vt:lpstr>
      <vt:lpstr>項目マップ</vt:lpstr>
      <vt:lpstr>マスターデータ</vt:lpstr>
      <vt:lpstr>様式第１</vt:lpstr>
      <vt:lpstr>様式第6</vt:lpstr>
      <vt:lpstr>様式第7</vt:lpstr>
      <vt:lpstr>様式第12</vt:lpstr>
      <vt:lpstr>様式第6!hantei_5</vt:lpstr>
      <vt:lpstr>様式第7!hantei_5</vt:lpstr>
      <vt:lpstr>入力シート!Print_Area</vt:lpstr>
      <vt:lpstr>様式第１!Print_Area</vt:lpstr>
      <vt:lpstr>様式第12!Print_Area</vt:lpstr>
      <vt:lpstr>様式第6!Print_Area</vt:lpstr>
      <vt:lpstr>様式第7!Print_Area</vt:lpstr>
      <vt:lpstr>事業区分</vt:lpstr>
      <vt:lpstr>事業年度</vt:lpstr>
      <vt:lpstr>提出様式</vt:lpstr>
      <vt:lpstr>判定テーブル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白濱 鳴海</dc:creator>
  <cp:lastModifiedBy>User</cp:lastModifiedBy>
  <cp:lastPrinted>2023-03-01T11:03:56Z</cp:lastPrinted>
  <dcterms:created xsi:type="dcterms:W3CDTF">2020-11-18T05:20:29Z</dcterms:created>
  <dcterms:modified xsi:type="dcterms:W3CDTF">2023-08-07T01:09:21Z</dcterms:modified>
</cp:coreProperties>
</file>